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9e4ae17b1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5e56c2db1dcb463a"/>
    <x:sheet xmlns:r="http://schemas.openxmlformats.org/officeDocument/2006/relationships" name="Class View" sheetId="2" r:id="R87791cf8443c43b9"/>
    <x:sheet xmlns:r="http://schemas.openxmlformats.org/officeDocument/2006/relationships" name="Student View" sheetId="3" r:id="Rff49db68b5dd4d2a"/>
    <x:sheet xmlns:r="http://schemas.openxmlformats.org/officeDocument/2006/relationships" name="Seating" sheetId="4" r:id="Re608286e04f44061"/>
    <x:sheet xmlns:r="http://schemas.openxmlformats.org/officeDocument/2006/relationships" name="Assignments" sheetId="5" r:id="R4056008911f941eb"/>
    <x:sheet xmlns:r="http://schemas.openxmlformats.org/officeDocument/2006/relationships" name="Skill Log" sheetId="6" r:id="R01f9bb3b6a334546"/>
    <x:sheet xmlns:r="http://schemas.openxmlformats.org/officeDocument/2006/relationships" name="Reviews" sheetId="7" r:id="Rf9dd2c177d914157"/>
    <x:sheet xmlns:r="http://schemas.openxmlformats.org/officeDocument/2006/relationships" name="Benchmarks" sheetId="8" r:id="R0a5bb846c666422c"/>
    <x:sheet xmlns:r="http://schemas.openxmlformats.org/officeDocument/2006/relationships" name="Roster" sheetId="9" r:id="R8d67f1a88fb44da1"/>
    <x:sheet xmlns:r="http://schemas.openxmlformats.org/officeDocument/2006/relationships" name="Skills" sheetId="10" r:id="R0d41379c08524bfd"/>
    <x:sheet xmlns:r="http://schemas.openxmlformats.org/officeDocument/2006/relationships" name="Routes" sheetId="11" r:id="R920101aba0874963"/>
    <x:sheet xmlns:r="http://schemas.openxmlformats.org/officeDocument/2006/relationships" name="Guide" sheetId="12" r:id="Rd05b62cf58dc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+0;-0;0"/>
  </x:numFmts>
  <x:fonts count="20">
    <x:font>
      <x:sz val="11"/>
      <x:name val="Carlito"/>
    </x:font>
    <x:font>
      <x:sz val="11"/>
      <x:color rgb="FF24384C"/>
      <x:name val="Helvetica Neue"/>
    </x:font>
    <x:font>
      <x:b/>
      <x:sz val="25"/>
      <x:color rgb="FF24384C"/>
      <x:name val="Helvetica Neue"/>
    </x:font>
    <x:font>
      <x:sz val="10"/>
      <x:color rgb="FF24384C"/>
      <x:name val="Helvetica Neue"/>
    </x:font>
    <x:font>
      <x:sz val="10"/>
      <x:color rgb="FF61758A"/>
      <x:name val="Helvetica Neue"/>
    </x:font>
    <x:font>
      <x:b/>
      <x:sz val="10"/>
      <x:color rgb="FFFFFFFF"/>
      <x:name val="Helvetica Neue"/>
    </x:font>
    <x:font>
      <x:sz val="11"/>
      <x:color rgb="FF174DB2"/>
      <x:name val="Helvetica Neue"/>
    </x:font>
    <x:font>
      <x:sz val="11"/>
      <x:color rgb="FF174DB2"/>
      <x:name val="Carlito"/>
    </x:font>
    <x:font>
      <x:b/>
      <x:sz val="13"/>
      <x:color rgb="FF24384C"/>
      <x:name val="Helvetica Neue"/>
    </x:font>
    <x:font>
      <x:b/>
      <x:sz val="13"/>
      <x:color rgb="FFFFFFFF"/>
      <x:name val="Helvetica Neue"/>
    </x:font>
    <x:font>
      <x:b/>
      <x:sz val="12"/>
      <x:color rgb="FF24384C"/>
      <x:name val="Helvetica Neue"/>
    </x:font>
    <x:font>
      <x:sz val="11"/>
      <x:color rgb="FF24384C"/>
      <x:name val="Helvetica Neue"/>
    </x:font>
    <x:font>
      <x:b/>
      <x:sz val="10"/>
      <x:color rgb="FF24384C"/>
      <x:name val="Helvetica Neue"/>
    </x:font>
    <x:font>
      <x:b/>
      <x:sz val="12"/>
      <x:color rgb="FFFFFFFF"/>
      <x:name val="Helvetica Neue"/>
    </x:font>
    <x:font>
      <x:b/>
      <x:sz val="11"/>
      <x:color rgb="FF167D8D"/>
      <x:name val="Helvetica Neue"/>
    </x:font>
    <x:font>
      <x:b/>
      <x:sz val="11"/>
      <x:color rgb="FF24384C"/>
      <x:name val="Helvetica Neue"/>
    </x:font>
    <x:font>
      <x:b/>
      <x:sz val="23"/>
      <x:color rgb="FF24384C"/>
      <x:name val="Helvetica Neue"/>
    </x:font>
    <x:font>
      <x:b/>
      <x:sz val="15"/>
      <x:color rgb="FF24384C"/>
      <x:name val="Helvetica Neue"/>
    </x:font>
    <x:font>
      <x:b/>
      <x:sz val="14"/>
      <x:color rgb="FF24384C"/>
      <x:name val="Helvetica Neue"/>
    </x:font>
    <x:font>
      <x:b/>
      <x:sz val="14"/>
      <x:color rgb="FFFFFFFF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F0F4F9"/>
      </x:patternFill>
    </x:fill>
    <x:fill>
      <x:patternFill patternType="solid">
        <x:fgColor rgb="FFFFF2CD"/>
      </x:patternFill>
    </x:fill>
    <x:fill>
      <x:patternFill patternType="solid">
        <x:fgColor rgb="FFF3F6FA"/>
      </x:patternFill>
    </x:fill>
  </x:fills>
  <x:borders count="2">
    <x:border/>
    <x:border>
      <x:bottom style="thin">
        <x:color rgb="FFC7D4E4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5" borderId="0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 wrapText="1"/>
    </x:xf>
    <x:xf numFmtId="0" fontId="19" fillId="2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0"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f4ce8a5dc4ff7" /><Relationship Type="http://schemas.openxmlformats.org/officeDocument/2006/relationships/theme" Target="/xl/theme/theme1.xml" Id="Rb7a006f15e864a0b" /><Relationship Type="http://schemas.openxmlformats.org/officeDocument/2006/relationships/sharedStrings" Target="/xl/sharedStrings.xml" Id="R661e006bbea54d81" /><Relationship Type="http://schemas.openxmlformats.org/officeDocument/2006/relationships/worksheet" Target="/xl/worksheets/sheet1.xml" Id="R5e56c2db1dcb463a" /><Relationship Type="http://schemas.openxmlformats.org/officeDocument/2006/relationships/worksheet" Target="/xl/worksheets/sheet2.xml" Id="R87791cf8443c43b9" /><Relationship Type="http://schemas.openxmlformats.org/officeDocument/2006/relationships/worksheet" Target="/xl/worksheets/sheet3.xml" Id="Rff49db68b5dd4d2a" /><Relationship Type="http://schemas.openxmlformats.org/officeDocument/2006/relationships/worksheet" Target="/xl/worksheets/sheet4.xml" Id="Re608286e04f44061" /><Relationship Type="http://schemas.openxmlformats.org/officeDocument/2006/relationships/worksheet" Target="/xl/worksheets/sheet5.xml" Id="R4056008911f941eb" /><Relationship Type="http://schemas.openxmlformats.org/officeDocument/2006/relationships/worksheet" Target="/xl/worksheets/sheet6.xml" Id="R01f9bb3b6a334546" /><Relationship Type="http://schemas.openxmlformats.org/officeDocument/2006/relationships/worksheet" Target="/xl/worksheets/sheet7.xml" Id="Rf9dd2c177d914157" /><Relationship Type="http://schemas.openxmlformats.org/officeDocument/2006/relationships/worksheet" Target="/xl/worksheets/sheet8.xml" Id="R0a5bb846c666422c" /><Relationship Type="http://schemas.openxmlformats.org/officeDocument/2006/relationships/worksheet" Target="/xl/worksheets/sheet9.xml" Id="R8d67f1a88fb44da1" /><Relationship Type="http://schemas.openxmlformats.org/officeDocument/2006/relationships/worksheet" Target="/xl/worksheets/sheet10.xml" Id="R0d41379c08524bfd" /><Relationship Type="http://schemas.openxmlformats.org/officeDocument/2006/relationships/worksheet" Target="/xl/worksheets/sheet11.xml" Id="R920101aba0874963" /><Relationship Type="http://schemas.openxmlformats.org/officeDocument/2006/relationships/worksheet" Target="/xl/worksheets/sheet12.xml" Id="Rd05b62cf58dc43a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273b276909646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0004eab30ac48b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Helvetica Neue"/>
                <a:ea typeface="Helvetica Neue"/>
                <a:cs typeface="Helvetica Neue"/>
              </a:rPr>
              <a:t>Learners by current support band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Helvetica Neue"/>
              <a:ea typeface="Helvetica Neue"/>
              <a:cs typeface="Helvetica Neue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Learners</c:v>
          </c:tx>
          <c:spPr>
            <a:solidFill xmlns:a="http://schemas.openxmlformats.org/drawingml/2006/main">
              <a:srgbClr val="167D8D"/>
            </a:solidFill>
          </c:spPr>
          <c:cat>
            <c:strRef>
              <c:f>'Home'!$A$17:$A$21</c:f>
              <c:strCache>
                <c:ptCount val="0"/>
              </c:strCache>
            </c:strRef>
          </c:cat>
          <c:val>
            <c:numRef>
              <c:f>'Home'!$B$17:$B$21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Helvetica Neue"/>
                <a:ea typeface="Helvetica Neue"/>
                <a:cs typeface="Helvetica Neue"/>
              </a:rPr>
              <a:t>Recorded benchmark bands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Helvetica Neue"/>
              <a:ea typeface="Helvetica Neue"/>
              <a:cs typeface="Helvetica Neue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Teacher band</c:v>
          </c:tx>
          <c:spPr>
            <a:solidFill xmlns:a="http://schemas.openxmlformats.org/drawingml/2006/main">
              <a:srgbClr val="167D8D"/>
            </a:solidFill>
          </c:spPr>
          <c:marker>
            <c:symbol val="none"/>
          </c:marker>
          <c:cat>
            <c:strRef>
              <c:f>'Student View'!$A$16:$A$17</c:f>
              <c:strCache>
                <c:ptCount val="0"/>
              </c:strCache>
            </c:strRef>
          </c:cat>
          <c:val>
            <c:numRef>
              <c:f>'Student View'!$C$16:$C$17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14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273b2769096466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14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0004eab30ac48b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8" name="ClassViewData" displayName="ClassViewData" ref="A6:J46" headerRowCount="1" totalsRowCount="0" totalsRowShown="0">
  <x:autoFilter ref="A6:J46"/>
  <x:tableColumns count="10">
    <x:tableColumn id="1" name="Student ID"/>
    <x:tableColumn id="2" name="Learner"/>
    <x:tableColumn id="3" name="First band"/>
    <x:tableColumn id="4" name="Current band"/>
    <x:tableColumn id="5" name="Change"/>
    <x:tableColumn id="6" name="Skill uses"/>
    <x:tableColumn id="7" name="Verified evidence"/>
    <x:tableColumn id="8" name="Near teacher?"/>
    <x:tableColumn id="9" name="Resource route"/>
    <x:tableColumn id="10" name="Next teaching mov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AssignmentsData" displayName="AssignmentsData" ref="A6:H12" headerRowCount="1" totalsRowCount="0" totalsRowShown="0">
  <x:autoFilter ref="A6:H12"/>
  <x:tableColumns count="8">
    <x:tableColumn id="1" name="Task ID"/>
    <x:tableColumn id="2" name="Course"/>
    <x:tableColumn id="3" name="Assignment"/>
    <x:tableColumn id="4" name="Skill ID"/>
    <x:tableColumn id="5" name="Outcome / target ID"/>
    <x:tableColumn id="6" name="I-can statement"/>
    <x:tableColumn id="7" name="Stage"/>
    <x:tableColumn id="8" name="Independent chang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SkillLogData" displayName="SkillLogData" ref="A6:I206" headerRowCount="1" totalsRowCount="0" totalsRowShown="0">
  <x:autoFilter ref="A6:I206"/>
  <x:tableColumns count="9">
    <x:tableColumn id="1" name="Evidence ID"/>
    <x:tableColumn id="2" name="Student ID"/>
    <x:tableColumn id="3" name="Date"/>
    <x:tableColumn id="4" name="Task ID"/>
    <x:tableColumn id="5" name="Skill ID"/>
    <x:tableColumn id="6" name="What I did"/>
    <x:tableColumn id="7" name="What I learned"/>
    <x:tableColumn id="8" name="Evidence reference"/>
    <x:tableColumn id="9" name="Self-rating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ReviewsData" displayName="ReviewsData" ref="A6:K206" headerRowCount="1" totalsRowCount="0" totalsRowShown="0">
  <x:autoFilter ref="A6:K206"/>
  <x:tableColumns count="11">
    <x:tableColumn id="1" name="Evidence ID"/>
    <x:tableColumn id="2" name="Method"/>
    <x:tableColumn id="3" name="Skill level"/>
    <x:tableColumn id="4" name="Verified"/>
    <x:tableColumn id="5" name="Outcome / target ID"/>
    <x:tableColumn id="6" name="Outcome judgment"/>
    <x:tableColumn id="7" name="Feedback / next step"/>
    <x:tableColumn id="8" name="Instructional help"/>
    <x:tableColumn id="9" name="Review date"/>
    <x:tableColumn id="10" name="Student (linked)"/>
    <x:tableColumn id="11" name="Review accepte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BenchmarksData" displayName="BenchmarksData" ref="A6:V86" headerRowCount="1" totalsRowCount="0" totalsRowShown="0">
  <x:autoFilter ref="A6:V86"/>
  <x:tableColumns count="22">
    <x:tableColumn id="1" name="Attempt ID"/>
    <x:tableColumn id="2" name="Student ID"/>
    <x:tableColumn id="3" name="Date"/>
    <x:tableColumn id="4" name="Task ID"/>
    <x:tableColumn id="5" name="Plan / interpret"/>
    <x:tableColumn id="6" name="Technique / reasoning"/>
    <x:tableColumn id="7" name="Check / repair"/>
    <x:tableColumn id="8" name="Explain / transfer"/>
    <x:tableColumn id="9" name="Instructional help"/>
    <x:tableColumn id="10" name="Access supports"/>
    <x:tableColumn id="11" name="Product ID"/>
    <x:tableColumn id="12" name="Observation ID"/>
    <x:tableColumn id="13" name="Conversation ID"/>
    <x:tableColumn id="14" name="Teacher band"/>
    <x:tableColumn id="15" name="Teacher rationale"/>
    <x:tableColumn id="16" name="Verified"/>
    <x:tableColumn id="17" name="Task score /16"/>
    <x:tableColumn id="18" name="Suggested band"/>
    <x:tableColumn id="19" name="Eligible band"/>
    <x:tableColumn id="20" name="Evidence complete"/>
    <x:tableColumn id="21" name="Date / task match"/>
    <x:tableColumn id="22" name="Row help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RosterData" displayName="RosterData" ref="A6:X46" headerRowCount="1" totalsRowCount="0" totalsRowShown="0">
  <x:autoFilter ref="A6:X46"/>
  <x:tableColumns count="24">
    <x:tableColumn id="1" name="Student ID"/>
    <x:tableColumn id="2" name="Name"/>
    <x:tableColumn id="3" name="Course"/>
    <x:tableColumn id="4" name="Near teacher?"/>
    <x:tableColumn id="5" name="Next teaching move"/>
    <x:tableColumn id="6" name="Active"/>
    <x:tableColumn id="7" name="Table"/>
    <x:tableColumn id="8" name="Seat"/>
    <x:tableColumn id="9" name="Table zone"/>
    <x:tableColumn id="10" name="First date"/>
    <x:tableColumn id="11" name="First row"/>
    <x:tableColumn id="12" name="First band"/>
    <x:tableColumn id="13" name="Latest date"/>
    <x:tableColumn id="14" name="Latest row"/>
    <x:tableColumn id="15" name="Current band"/>
    <x:tableColumn id="16" name="Review state"/>
    <x:tableColumn id="17" name="Skill uses"/>
    <x:tableColumn id="18" name="Verified reviews"/>
    <x:tableColumn id="19" name="Route key"/>
    <x:tableColumn id="20" name="Resource route"/>
    <x:tableColumn id="21" name="Course order"/>
    <x:tableColumn id="22" name="Course key"/>
    <x:tableColumn id="23" name="Latest recorded band"/>
    <x:tableColumn id="24" name="Next review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SkillsData" displayName="SkillsData" ref="A6:G9" headerRowCount="1" totalsRowCount="0" totalsRowShown="0">
  <x:autoFilter ref="A6:G9"/>
  <x:tableColumns count="7">
    <x:tableColumn id="1" name="Skill ID"/>
    <x:tableColumn id="2" name="Course"/>
    <x:tableColumn id="3" name="Skill"/>
    <x:tableColumn id="4" name="Level 1"/>
    <x:tableColumn id="5" name="Level 2"/>
    <x:tableColumn id="6" name="Level 3"/>
    <x:tableColumn id="7" name="Level 4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7" name="RoutesData" displayName="RoutesData" ref="A6:H21" headerRowCount="1" totalsRowCount="0" totalsRowShown="0">
  <x:autoFilter ref="A6:H21"/>
  <x:tableColumns count="8">
    <x:tableColumn id="1" name="Route key"/>
    <x:tableColumn id="2" name="Course"/>
    <x:tableColumn id="3" name="Band"/>
    <x:tableColumn id="4" name="Route name"/>
    <x:tableColumn id="5" name="Workbook support"/>
    <x:tableColumn id="6" name="Task adaptation"/>
    <x:tableColumn id="7" name="Shared expectation"/>
    <x:tableColumn id="8" name="Decision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GuideData" displayName="GuideData" ref="A6:B19" headerRowCount="1" totalsRowCount="0" totalsRowShown="0">
  <x:autoFilter ref="A6:B19"/>
  <x:tableColumns count="2">
    <x:tableColumn id="1" name="Step / topic"/>
    <x:tableColumn id="2" name="Use and mean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a503d2d8b2144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6b7822bdee441f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7349635eb5414d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c9ab45a18b5b4ad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f06fe0528556425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f116c99dc1764d0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7519024ecf5b41f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f855369d4d70459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e321f492700549b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f5f6d2f1cd384b3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9.xml" Id="R3c5e4ea36d1a4e2d" /></Relationships>
</file>

<file path=xl/worksheets/sheet1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8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Evidence Map — try it yourself</x:v>
      </x:c>
      <x:c r="B1" s="4" t="str">
        <x:v>Evidence Map — try it yourself</x:v>
      </x:c>
      <x:c r="C1" s="4" t="str">
        <x:v>Evidence Map — try it yourself</x:v>
      </x:c>
      <x:c r="D1" s="4" t="str">
        <x:v>Evidence Map — try it yourself</x:v>
      </x:c>
      <x:c r="E1" s="4" t="str">
        <x:v>Evidence Map — try it yourself</x:v>
      </x:c>
      <x:c r="F1" s="4" t="str">
        <x:v>Evidence Map — try it yourself</x:v>
      </x:c>
      <x:c r="G1" s="4" t="str">
        <x:v>Evidence Map — try it yourself</x:v>
      </x:c>
      <x:c r="H1" s="4" t="str">
        <x:v>Evidence Map — try it yourself</x:v>
      </x:c>
      <x:c r="I1" s="4" t="str">
        <x:v>Evidence Map — try it yourself</x:v>
      </x:c>
      <x:c r="J1" s="4" t="str">
        <x:v>Evidence Map — try it yourself</x:v>
      </x:c>
      <x:c r="K1" s="4" t="str">
        <x:v>Evidence Map — try it yourself</x:v>
      </x:c>
      <x:c r="L1" s="4" t="str">
        <x:v>Evidence Map — try it yourself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Evidence Map — try it yourself</x:v>
      </x:c>
      <x:c r="B2" s="4" t="str">
        <x:v>Evidence Map — try it yourself</x:v>
      </x:c>
      <x:c r="C2" s="4" t="str">
        <x:v>Evidence Map — try it yourself</x:v>
      </x:c>
      <x:c r="D2" s="4" t="str">
        <x:v>Evidence Map — try it yourself</x:v>
      </x:c>
      <x:c r="E2" s="4" t="str">
        <x:v>Evidence Map — try it yourself</x:v>
      </x:c>
      <x:c r="F2" s="4" t="str">
        <x:v>Evidence Map — try it yourself</x:v>
      </x:c>
      <x:c r="G2" s="4" t="str">
        <x:v>Evidence Map — try it yourself</x:v>
      </x:c>
      <x:c r="H2" s="4" t="str">
        <x:v>Evidence Map — try it yourself</x:v>
      </x:c>
      <x:c r="I2" s="4" t="str">
        <x:v>Evidence Map — try it yourself</x:v>
      </x:c>
      <x:c r="J2" s="4" t="str">
        <x:v>Evidence Map — try it yourself</x:v>
      </x:c>
      <x:c r="K2" s="4" t="str">
        <x:v>Evidence Map — try it yourself</x:v>
      </x:c>
      <x:c r="L2" s="4" t="str">
        <x:v>Evidence Map — try it yourself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One practice learner is ready. Set the review date to today, then try the exercise below.</x:v>
      </x:c>
      <x:c r="B3" s="9" t="str">
        <x:v>One practice learner is ready. Set the review date to today, then try the exercise below.</x:v>
      </x:c>
      <x:c r="C3" s="9" t="str">
        <x:v>One practice learner is ready. Set the review date to today, then try the exercise below.</x:v>
      </x:c>
      <x:c r="D3" s="9" t="str">
        <x:v>One practice learner is ready. Set the review date to today, then try the exercise below.</x:v>
      </x:c>
      <x:c r="E3" s="9" t="str">
        <x:v>One practice learner is ready. Set the review date to today, then try the exercise below.</x:v>
      </x:c>
      <x:c r="F3" s="9" t="str">
        <x:v>One practice learner is ready. Set the review date to today, then try the exercise below.</x:v>
      </x:c>
      <x:c r="G3" s="9" t="str">
        <x:v>One practice learner is ready. Set the review date to today, then try the exercise below.</x:v>
      </x:c>
      <x:c r="H3" s="9" t="str">
        <x:v>One practice learner is ready. Set the review date to today, then try the exercise below.</x:v>
      </x:c>
      <x:c r="I3" s="9" t="str">
        <x:v>One practice learner is ready. Set the review date to today, then try the exercise below.</x:v>
      </x:c>
      <x:c r="J3" s="9" t="str">
        <x:v>One practice learner is ready. Set the review date to today, then try the exercise below.</x:v>
      </x:c>
      <x:c r="K3" s="9" t="str">
        <x:v>One practice learner is ready. Set the review date to today, then try the exercise below.</x:v>
      </x:c>
      <x:c r="L3" s="9" t="str">
        <x:v>One practice learner is ready. Set the review date to today, then try the exercise below.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Course</x:v>
      </x:c>
      <x:c r="B4" s="41" t="str">
        <x:v>MM12</x:v>
      </x:c>
      <x:c r="C4" s="1"/>
      <x:c r="D4" s="1"/>
      <x:c r="E4" s="1"/>
      <x:c r="F4" s="1"/>
      <x:c r="G4" s="1"/>
      <x:c r="H4" s="1" t="str">
        <x:v>Review date</x:v>
      </x:c>
      <x:c r="I4" s="1"/>
      <x:c r="J4" s="42" t="n">
        <x:v>46279.5</x:v>
      </x:c>
      <x:c r="K4" s="41"/>
      <x:c r="L4" s="4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46" t="str">
        <x:v>Active learners</x:v>
      </x:c>
      <x:c r="B6" s="46" t="str">
        <x:v>Active learners</x:v>
      </x:c>
      <x:c r="C6" s="46" t="str">
        <x:v>Active learners</x:v>
      </x:c>
      <x:c r="D6" s="46" t="str">
        <x:v>Verified evidence</x:v>
      </x:c>
      <x:c r="E6" s="46" t="str">
        <x:v>Verified evidence</x:v>
      </x:c>
      <x:c r="F6" s="46" t="str">
        <x:v>Verified evidence</x:v>
      </x:c>
      <x:c r="G6" s="46" t="str">
        <x:v>Current bands</x:v>
      </x:c>
      <x:c r="H6" s="46" t="str">
        <x:v>Current bands</x:v>
      </x:c>
      <x:c r="I6" s="46" t="str">
        <x:v>Current bands</x:v>
      </x:c>
      <x:c r="J6" s="46" t="str">
        <x:v>Near-teacher requests</x:v>
      </x:c>
      <x:c r="K6" s="46" t="str">
        <x:v>Near-teacher requests</x:v>
      </x:c>
      <x:c r="L6" s="46" t="str">
        <x:v>Near-teacher requests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47" t="n">
        <x:f>COUNTIFS('Roster'!$C$7:$C$46,$B$4,'Roster'!$F$7:$F$46,"Yes")</x:f>
        <x:v>1</x:v>
      </x:c>
      <x:c r="B7" s="47" t="str"/>
      <x:c r="C7" s="47" t="str"/>
      <x:c r="D7" s="47" t="n">
        <x:f>SUMIF('Roster'!$C$7:$C$46,$B$4,'Roster'!$R$7:$R$46)</x:f>
        <x:v>0</x:v>
      </x:c>
      <x:c r="E7" s="47" t="str"/>
      <x:c r="F7" s="47" t="str"/>
      <x:c r="G7" s="47" t="n">
        <x:f>COUNTIFS('Roster'!$C$7:$C$46,$B$4,'Roster'!$O$7:$O$46,"&gt;=1")</x:f>
        <x:v>0</x:v>
      </x:c>
      <x:c r="H7" s="47" t="str"/>
      <x:c r="I7" s="47" t="str"/>
      <x:c r="J7" s="47" t="n">
        <x:f>COUNTIFS('Roster'!$C$7:$C$46,$B$4,'Roster'!$D$7:$D$46,"Yes",'Roster'!$F$7:$F$46,"Yes")</x:f>
        <x:v>1</x:v>
      </x:c>
      <x:c r="K7" s="47" t="str"/>
      <x:c r="L7" s="47" t="str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47" t="str"/>
      <x:c r="B8" s="47" t="str"/>
      <x:c r="C8" s="47" t="str"/>
      <x:c r="D8" s="47" t="str"/>
      <x:c r="E8" s="47" t="str"/>
      <x:c r="F8" s="47" t="str"/>
      <x:c r="G8" s="47" t="str"/>
      <x:c r="H8" s="47" t="str"/>
      <x:c r="I8" s="47" t="str"/>
      <x:c r="J8" s="47" t="str"/>
      <x:c r="K8" s="47" t="str"/>
      <x:c r="L8" s="47" t="str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49" t="str">
        <x:v>Explore the connected views</x:v>
      </x:c>
      <x:c r="B10" s="49" t="str">
        <x:v>Explore the connected views</x:v>
      </x:c>
      <x:c r="C10" s="49" t="str">
        <x:v>Explore the connected views</x:v>
      </x:c>
      <x:c r="D10" s="49" t="str">
        <x:v>Explore the connected views</x:v>
      </x:c>
      <x:c r="E10" s="49" t="str">
        <x:v>Explore the connected views</x:v>
      </x:c>
      <x:c r="F10" s="49" t="str">
        <x:v>Explore the connected views</x:v>
      </x:c>
      <x:c r="G10" s="49" t="str">
        <x:v>Explore the connected views</x:v>
      </x:c>
      <x:c r="H10" s="49" t="str">
        <x:v>Explore the connected views</x:v>
      </x:c>
      <x:c r="I10" s="49" t="str">
        <x:v>Explore the connected views</x:v>
      </x:c>
      <x:c r="J10" s="49" t="str">
        <x:v>Explore the connected views</x:v>
      </x:c>
      <x:c r="K10" s="49" t="str">
        <x:v>Explore the connected views</x:v>
      </x:c>
      <x:c r="L10" s="49" t="str">
        <x:v>Explore the connected views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51" t="str">
        <x:v>Open tab: Class View</x:v>
      </x:c>
      <x:c r="B12" s="1"/>
      <x:c r="C12" s="1"/>
      <x:c r="D12" s="51" t="str">
        <x:v>Open tab: Student View</x:v>
      </x:c>
      <x:c r="E12" s="1"/>
      <x:c r="F12" s="1"/>
      <x:c r="G12" s="51" t="str">
        <x:v>Open tab: Seating</x:v>
      </x:c>
      <x:c r="H12" s="1"/>
      <x:c r="I12" s="1"/>
      <x:c r="J12" s="51" t="str">
        <x:v>Open tab: Guide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29" t="str">
        <x:v>Current support distribution</x:v>
      </x:c>
      <x:c r="B14" s="29" t="str">
        <x:v>Current support distribution</x:v>
      </x:c>
      <x:c r="C14" s="29" t="str">
        <x:v>Current support distribution</x:v>
      </x:c>
      <x:c r="D14" s="29" t="str">
        <x:v>Current support distribution</x:v>
      </x:c>
      <x:c r="E14" s="29" t="str">
        <x:v>Current support distribution</x:v>
      </x:c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52" t="str">
        <x:v>Band / state</x:v>
      </x:c>
      <x:c r="B16" s="52" t="str">
        <x:v>Learners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 t="str">
        <x:v>1 — Supported</x:v>
      </x:c>
      <x:c r="B17" s="1" t="n">
        <x:f>COUNTIFS('Roster'!$C$7:$C$46,$B$4,'Roster'!$F$7:$F$46,"Yes",'Roster'!$O$7:$O$46,1)</x:f>
        <x:v>0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 t="str">
        <x:v>2 — Developing</x:v>
      </x:c>
      <x:c r="B18" s="1" t="n">
        <x:f>COUNTIFS('Roster'!$C$7:$C$46,$B$4,'Roster'!$F$7:$F$46,"Yes",'Roster'!$O$7:$O$46,2)</x:f>
        <x:v>0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1" t="str">
        <x:v>3 — Independent</x:v>
      </x:c>
      <x:c r="B19" s="1" t="n">
        <x:f>COUNTIFS('Roster'!$C$7:$C$46,$B$4,'Roster'!$F$7:$F$46,"Yes",'Roster'!$O$7:$O$46,3)</x:f>
        <x:v>0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 t="str">
        <x:v>4 — Extending</x:v>
      </x:c>
      <x:c r="B20" s="1" t="n">
        <x:f>COUNTIFS('Roster'!$C$7:$C$46,$B$4,'Roster'!$F$7:$F$46,"Yes",'Roster'!$O$7:$O$46,4)</x:f>
        <x:v>0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 t="str">
        <x:v>No current band</x:v>
      </x:c>
      <x:c r="B21" s="1" t="n">
        <x:f>A7-SUM(B17:B20)</x:f>
        <x:v>1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49" t="str">
        <x:v>A five-minute practice exercise</x:v>
      </x:c>
      <x:c r="B27" s="49" t="str">
        <x:v>A five-minute practice exercise</x:v>
      </x:c>
      <x:c r="C27" s="49" t="str">
        <x:v>A five-minute practice exercise</x:v>
      </x:c>
      <x:c r="D27" s="49" t="str">
        <x:v>A five-minute practice exercise</x:v>
      </x:c>
      <x:c r="E27" s="49" t="str">
        <x:v>A five-minute practice exercise</x:v>
      </x:c>
      <x:c r="F27" s="49" t="str">
        <x:v>A five-minute practice exercise</x:v>
      </x:c>
      <x:c r="G27" s="49" t="str">
        <x:v>A five-minute practice exercise</x:v>
      </x:c>
      <x:c r="H27" s="49" t="str">
        <x:v>A five-minute practice exercise</x:v>
      </x:c>
      <x:c r="I27" s="49" t="str">
        <x:v>A five-minute practice exercise</x:v>
      </x:c>
      <x:c r="J27" s="49" t="str">
        <x:v>A five-minute practice exercise</x:v>
      </x:c>
      <x:c r="K27" s="49" t="str">
        <x:v>A five-minute practice exercise</x:v>
      </x:c>
      <x:c r="L27" s="49" t="str">
        <x:v>A five-minute practice exercise</x:v>
      </x:c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39" t="str">
        <x:v>1. Set Home’s review date to today. In Skill Log rows 7–9: IDs TRY-P / TRY-O / TRY-C, student TRY01, today’s date, task PS-A, skill mm12-skill-layers.</x:v>
      </x:c>
      <x:c r="B29" s="39" t="str">
        <x:v>1. Set Home’s review date to today. In Skill Log rows 7–9: IDs TRY-P / TRY-O / TRY-C, student TRY01, today’s date, task PS-A, skill mm12-skill-layers.</x:v>
      </x:c>
      <x:c r="C29" s="39" t="str">
        <x:v>1. Set Home’s review date to today. In Skill Log rows 7–9: IDs TRY-P / TRY-O / TRY-C, student TRY01, today’s date, task PS-A, skill mm12-skill-layers.</x:v>
      </x:c>
      <x:c r="D29" s="39" t="str">
        <x:v>1. Set Home’s review date to today. In Skill Log rows 7–9: IDs TRY-P / TRY-O / TRY-C, student TRY01, today’s date, task PS-A, skill mm12-skill-layers.</x:v>
      </x:c>
      <x:c r="E29" s="39" t="str">
        <x:v>1. Set Home’s review date to today. In Skill Log rows 7–9: IDs TRY-P / TRY-O / TRY-C, student TRY01, today’s date, task PS-A, skill mm12-skill-layers.</x:v>
      </x:c>
      <x:c r="F29" s="39" t="str">
        <x:v>1. Set Home’s review date to today. In Skill Log rows 7–9: IDs TRY-P / TRY-O / TRY-C, student TRY01, today’s date, task PS-A, skill mm12-skill-layers.</x:v>
      </x:c>
      <x:c r="G29" s="39" t="str">
        <x:v>1. Set Home’s review date to today. In Skill Log rows 7–9: IDs TRY-P / TRY-O / TRY-C, student TRY01, today’s date, task PS-A, skill mm12-skill-layers.</x:v>
      </x:c>
      <x:c r="H29" s="39" t="str">
        <x:v>1. Set Home’s review date to today. In Skill Log rows 7–9: IDs TRY-P / TRY-O / TRY-C, student TRY01, today’s date, task PS-A, skill mm12-skill-layers.</x:v>
      </x:c>
      <x:c r="I29" s="39" t="str">
        <x:v>1. Set Home’s review date to today. In Skill Log rows 7–9: IDs TRY-P / TRY-O / TRY-C, student TRY01, today’s date, task PS-A, skill mm12-skill-layers.</x:v>
      </x:c>
      <x:c r="J29" s="39" t="str">
        <x:v>1. Set Home’s review date to today. In Skill Log rows 7–9: IDs TRY-P / TRY-O / TRY-C, student TRY01, today’s date, task PS-A, skill mm12-skill-layers.</x:v>
      </x:c>
      <x:c r="K29" s="39" t="str">
        <x:v>1. Set Home’s review date to today. In Skill Log rows 7–9: IDs TRY-P / TRY-O / TRY-C, student TRY01, today’s date, task PS-A, skill mm12-skill-layers.</x:v>
      </x:c>
      <x:c r="L29" s="39" t="str">
        <x:v>1. Set Home’s review date to today. In Skill Log rows 7–9: IDs TRY-P / TRY-O / TRY-C, student TRY01, today’s date, task PS-A, skill mm12-skill-layers.</x:v>
      </x:c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39" t="str">
        <x:v>1. Set Home’s review date to today. In Skill Log rows 7–9: IDs TRY-P / TRY-O / TRY-C, student TRY01, today’s date, task PS-A, skill mm12-skill-layers.</x:v>
      </x:c>
      <x:c r="B30" s="39" t="str">
        <x:v>1. Set Home’s review date to today. In Skill Log rows 7–9: IDs TRY-P / TRY-O / TRY-C, student TRY01, today’s date, task PS-A, skill mm12-skill-layers.</x:v>
      </x:c>
      <x:c r="C30" s="39" t="str">
        <x:v>1. Set Home’s review date to today. In Skill Log rows 7–9: IDs TRY-P / TRY-O / TRY-C, student TRY01, today’s date, task PS-A, skill mm12-skill-layers.</x:v>
      </x:c>
      <x:c r="D30" s="39" t="str">
        <x:v>1. Set Home’s review date to today. In Skill Log rows 7–9: IDs TRY-P / TRY-O / TRY-C, student TRY01, today’s date, task PS-A, skill mm12-skill-layers.</x:v>
      </x:c>
      <x:c r="E30" s="39" t="str">
        <x:v>1. Set Home’s review date to today. In Skill Log rows 7–9: IDs TRY-P / TRY-O / TRY-C, student TRY01, today’s date, task PS-A, skill mm12-skill-layers.</x:v>
      </x:c>
      <x:c r="F30" s="39" t="str">
        <x:v>1. Set Home’s review date to today. In Skill Log rows 7–9: IDs TRY-P / TRY-O / TRY-C, student TRY01, today’s date, task PS-A, skill mm12-skill-layers.</x:v>
      </x:c>
      <x:c r="G30" s="39" t="str">
        <x:v>1. Set Home’s review date to today. In Skill Log rows 7–9: IDs TRY-P / TRY-O / TRY-C, student TRY01, today’s date, task PS-A, skill mm12-skill-layers.</x:v>
      </x:c>
      <x:c r="H30" s="39" t="str">
        <x:v>1. Set Home’s review date to today. In Skill Log rows 7–9: IDs TRY-P / TRY-O / TRY-C, student TRY01, today’s date, task PS-A, skill mm12-skill-layers.</x:v>
      </x:c>
      <x:c r="I30" s="39" t="str">
        <x:v>1. Set Home’s review date to today. In Skill Log rows 7–9: IDs TRY-P / TRY-O / TRY-C, student TRY01, today’s date, task PS-A, skill mm12-skill-layers.</x:v>
      </x:c>
      <x:c r="J30" s="39" t="str">
        <x:v>1. Set Home’s review date to today. In Skill Log rows 7–9: IDs TRY-P / TRY-O / TRY-C, student TRY01, today’s date, task PS-A, skill mm12-skill-layers.</x:v>
      </x:c>
      <x:c r="K30" s="39" t="str">
        <x:v>1. Set Home’s review date to today. In Skill Log rows 7–9: IDs TRY-P / TRY-O / TRY-C, student TRY01, today’s date, task PS-A, skill mm12-skill-layers.</x:v>
      </x:c>
      <x:c r="L30" s="39" t="str">
        <x:v>1. Set Home’s review date to today. In Skill Log rows 7–9: IDs TRY-P / TRY-O / TRY-C, student TRY01, today’s date, task PS-A, skill mm12-skill-layers.</x:v>
      </x:c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38" t="str">
        <x:v>2. Add what the learner did, what they learned and an evidence reference. Self-ratings are optional.</x:v>
      </x:c>
      <x:c r="B31" s="38" t="str">
        <x:v>2. Add what the learner did, what they learned and an evidence reference. Self-ratings are optional.</x:v>
      </x:c>
      <x:c r="C31" s="38" t="str">
        <x:v>2. Add what the learner did, what they learned and an evidence reference. Self-ratings are optional.</x:v>
      </x:c>
      <x:c r="D31" s="38" t="str">
        <x:v>2. Add what the learner did, what they learned and an evidence reference. Self-ratings are optional.</x:v>
      </x:c>
      <x:c r="E31" s="38" t="str">
        <x:v>2. Add what the learner did, what they learned and an evidence reference. Self-ratings are optional.</x:v>
      </x:c>
      <x:c r="F31" s="38" t="str">
        <x:v>2. Add what the learner did, what they learned and an evidence reference. Self-ratings are optional.</x:v>
      </x:c>
      <x:c r="G31" s="38" t="str">
        <x:v>2. Add what the learner did, what they learned and an evidence reference. Self-ratings are optional.</x:v>
      </x:c>
      <x:c r="H31" s="38" t="str">
        <x:v>2. Add what the learner did, what they learned and an evidence reference. Self-ratings are optional.</x:v>
      </x:c>
      <x:c r="I31" s="38" t="str">
        <x:v>2. Add what the learner did, what they learned and an evidence reference. Self-ratings are optional.</x:v>
      </x:c>
      <x:c r="J31" s="38" t="str">
        <x:v>2. Add what the learner did, what they learned and an evidence reference. Self-ratings are optional.</x:v>
      </x:c>
      <x:c r="K31" s="38" t="str">
        <x:v>2. Add what the learner did, what they learned and an evidence reference. Self-ratings are optional.</x:v>
      </x:c>
      <x:c r="L31" s="38" t="str">
        <x:v>2. Add what the learner did, what they learned and an evidence reference. Self-ratings are optional.</x:v>
      </x:c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38" t="str">
        <x:v>2. Add what the learner did, what they learned and an evidence reference. Self-ratings are optional.</x:v>
      </x:c>
      <x:c r="B32" s="38" t="str">
        <x:v>2. Add what the learner did, what they learned and an evidence reference. Self-ratings are optional.</x:v>
      </x:c>
      <x:c r="C32" s="38" t="str">
        <x:v>2. Add what the learner did, what they learned and an evidence reference. Self-ratings are optional.</x:v>
      </x:c>
      <x:c r="D32" s="38" t="str">
        <x:v>2. Add what the learner did, what they learned and an evidence reference. Self-ratings are optional.</x:v>
      </x:c>
      <x:c r="E32" s="38" t="str">
        <x:v>2. Add what the learner did, what they learned and an evidence reference. Self-ratings are optional.</x:v>
      </x:c>
      <x:c r="F32" s="38" t="str">
        <x:v>2. Add what the learner did, what they learned and an evidence reference. Self-ratings are optional.</x:v>
      </x:c>
      <x:c r="G32" s="38" t="str">
        <x:v>2. Add what the learner did, what they learned and an evidence reference. Self-ratings are optional.</x:v>
      </x:c>
      <x:c r="H32" s="38" t="str">
        <x:v>2. Add what the learner did, what they learned and an evidence reference. Self-ratings are optional.</x:v>
      </x:c>
      <x:c r="I32" s="38" t="str">
        <x:v>2. Add what the learner did, what they learned and an evidence reference. Self-ratings are optional.</x:v>
      </x:c>
      <x:c r="J32" s="38" t="str">
        <x:v>2. Add what the learner did, what they learned and an evidence reference. Self-ratings are optional.</x:v>
      </x:c>
      <x:c r="K32" s="38" t="str">
        <x:v>2. Add what the learner did, what they learned and an evidence reference. Self-ratings are optional.</x:v>
      </x:c>
      <x:c r="L32" s="38" t="str">
        <x:v>2. Add what the learner did, what they learned and an evidence reference. Self-ratings are optional.</x:v>
      </x:c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39" t="str">
        <x:v>3. In Reviews rows 7–9, use the same IDs, methods Product / Observation / Conversation, verified Yes and today’s review date.</x:v>
      </x:c>
      <x:c r="B33" s="39" t="str">
        <x:v>3. In Reviews rows 7–9, use the same IDs, methods Product / Observation / Conversation, verified Yes and today’s review date.</x:v>
      </x:c>
      <x:c r="C33" s="39" t="str">
        <x:v>3. In Reviews rows 7–9, use the same IDs, methods Product / Observation / Conversation, verified Yes and today’s review date.</x:v>
      </x:c>
      <x:c r="D33" s="39" t="str">
        <x:v>3. In Reviews rows 7–9, use the same IDs, methods Product / Observation / Conversation, verified Yes and today’s review date.</x:v>
      </x:c>
      <x:c r="E33" s="39" t="str">
        <x:v>3. In Reviews rows 7–9, use the same IDs, methods Product / Observation / Conversation, verified Yes and today’s review date.</x:v>
      </x:c>
      <x:c r="F33" s="39" t="str">
        <x:v>3. In Reviews rows 7–9, use the same IDs, methods Product / Observation / Conversation, verified Yes and today’s review date.</x:v>
      </x:c>
      <x:c r="G33" s="39" t="str">
        <x:v>3. In Reviews rows 7–9, use the same IDs, methods Product / Observation / Conversation, verified Yes and today’s review date.</x:v>
      </x:c>
      <x:c r="H33" s="39" t="str">
        <x:v>3. In Reviews rows 7–9, use the same IDs, methods Product / Observation / Conversation, verified Yes and today’s review date.</x:v>
      </x:c>
      <x:c r="I33" s="39" t="str">
        <x:v>3. In Reviews rows 7–9, use the same IDs, methods Product / Observation / Conversation, verified Yes and today’s review date.</x:v>
      </x:c>
      <x:c r="J33" s="39" t="str">
        <x:v>3. In Reviews rows 7–9, use the same IDs, methods Product / Observation / Conversation, verified Yes and today’s review date.</x:v>
      </x:c>
      <x:c r="K33" s="39" t="str">
        <x:v>3. In Reviews rows 7–9, use the same IDs, methods Product / Observation / Conversation, verified Yes and today’s review date.</x:v>
      </x:c>
      <x:c r="L33" s="39" t="str">
        <x:v>3. In Reviews rows 7–9, use the same IDs, methods Product / Observation / Conversation, verified Yes and today’s review date.</x:v>
      </x:c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39" t="str">
        <x:v>3. In Reviews rows 7–9, use the same IDs, methods Product / Observation / Conversation, verified Yes and today’s review date.</x:v>
      </x:c>
      <x:c r="B34" s="39" t="str">
        <x:v>3. In Reviews rows 7–9, use the same IDs, methods Product / Observation / Conversation, verified Yes and today’s review date.</x:v>
      </x:c>
      <x:c r="C34" s="39" t="str">
        <x:v>3. In Reviews rows 7–9, use the same IDs, methods Product / Observation / Conversation, verified Yes and today’s review date.</x:v>
      </x:c>
      <x:c r="D34" s="39" t="str">
        <x:v>3. In Reviews rows 7–9, use the same IDs, methods Product / Observation / Conversation, verified Yes and today’s review date.</x:v>
      </x:c>
      <x:c r="E34" s="39" t="str">
        <x:v>3. In Reviews rows 7–9, use the same IDs, methods Product / Observation / Conversation, verified Yes and today’s review date.</x:v>
      </x:c>
      <x:c r="F34" s="39" t="str">
        <x:v>3. In Reviews rows 7–9, use the same IDs, methods Product / Observation / Conversation, verified Yes and today’s review date.</x:v>
      </x:c>
      <x:c r="G34" s="39" t="str">
        <x:v>3. In Reviews rows 7–9, use the same IDs, methods Product / Observation / Conversation, verified Yes and today’s review date.</x:v>
      </x:c>
      <x:c r="H34" s="39" t="str">
        <x:v>3. In Reviews rows 7–9, use the same IDs, methods Product / Observation / Conversation, verified Yes and today’s review date.</x:v>
      </x:c>
      <x:c r="I34" s="39" t="str">
        <x:v>3. In Reviews rows 7–9, use the same IDs, methods Product / Observation / Conversation, verified Yes and today’s review date.</x:v>
      </x:c>
      <x:c r="J34" s="39" t="str">
        <x:v>3. In Reviews rows 7–9, use the same IDs, methods Product / Observation / Conversation, verified Yes and today’s review date.</x:v>
      </x:c>
      <x:c r="K34" s="39" t="str">
        <x:v>3. In Reviews rows 7–9, use the same IDs, methods Product / Observation / Conversation, verified Yes and today’s review date.</x:v>
      </x:c>
      <x:c r="L34" s="39" t="str">
        <x:v>3. In Reviews rows 7–9, use the same IDs, methods Product / Observation / Conversation, verified Yes and today’s review date.</x:v>
      </x:c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38" t="str">
        <x:v>4. In Benchmarks row 7, enter TRY-A, TRY01, today’s date, PS-A, four ratings of 2, help Hints, the three evidence IDs, teacher band 2, a rationale and verified Yes.</x:v>
      </x:c>
      <x:c r="B35" s="38" t="str">
        <x:v>4. In Benchmarks row 7, enter TRY-A, TRY01, today’s date, PS-A, four ratings of 2, help Hints, the three evidence IDs, teacher band 2, a rationale and verified Yes.</x:v>
      </x:c>
      <x:c r="C35" s="38" t="str">
        <x:v>4. In Benchmarks row 7, enter TRY-A, TRY01, today’s date, PS-A, four ratings of 2, help Hints, the three evidence IDs, teacher band 2, a rationale and verified Yes.</x:v>
      </x:c>
      <x:c r="D35" s="38" t="str">
        <x:v>4. In Benchmarks row 7, enter TRY-A, TRY01, today’s date, PS-A, four ratings of 2, help Hints, the three evidence IDs, teacher band 2, a rationale and verified Yes.</x:v>
      </x:c>
      <x:c r="E35" s="38" t="str">
        <x:v>4. In Benchmarks row 7, enter TRY-A, TRY01, today’s date, PS-A, four ratings of 2, help Hints, the three evidence IDs, teacher band 2, a rationale and verified Yes.</x:v>
      </x:c>
      <x:c r="F35" s="38" t="str">
        <x:v>4. In Benchmarks row 7, enter TRY-A, TRY01, today’s date, PS-A, four ratings of 2, help Hints, the three evidence IDs, teacher band 2, a rationale and verified Yes.</x:v>
      </x:c>
      <x:c r="G35" s="38" t="str">
        <x:v>4. In Benchmarks row 7, enter TRY-A, TRY01, today’s date, PS-A, four ratings of 2, help Hints, the three evidence IDs, teacher band 2, a rationale and verified Yes.</x:v>
      </x:c>
      <x:c r="H35" s="38" t="str">
        <x:v>4. In Benchmarks row 7, enter TRY-A, TRY01, today’s date, PS-A, four ratings of 2, help Hints, the three evidence IDs, teacher band 2, a rationale and verified Yes.</x:v>
      </x:c>
      <x:c r="I35" s="38" t="str">
        <x:v>4. In Benchmarks row 7, enter TRY-A, TRY01, today’s date, PS-A, four ratings of 2, help Hints, the three evidence IDs, teacher band 2, a rationale and verified Yes.</x:v>
      </x:c>
      <x:c r="J35" s="38" t="str">
        <x:v>4. In Benchmarks row 7, enter TRY-A, TRY01, today’s date, PS-A, four ratings of 2, help Hints, the three evidence IDs, teacher band 2, a rationale and verified Yes.</x:v>
      </x:c>
      <x:c r="K35" s="38" t="str">
        <x:v>4. In Benchmarks row 7, enter TRY-A, TRY01, today’s date, PS-A, four ratings of 2, help Hints, the three evidence IDs, teacher band 2, a rationale and verified Yes.</x:v>
      </x:c>
      <x:c r="L35" s="38" t="str">
        <x:v>4. In Benchmarks row 7, enter TRY-A, TRY01, today’s date, PS-A, four ratings of 2, help Hints, the three evidence IDs, teacher band 2, a rationale and verified Yes.</x:v>
      </x:c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38" t="str">
        <x:v>4. In Benchmarks row 7, enter TRY-A, TRY01, today’s date, PS-A, four ratings of 2, help Hints, the three evidence IDs, teacher band 2, a rationale and verified Yes.</x:v>
      </x:c>
      <x:c r="B36" s="38" t="str">
        <x:v>4. In Benchmarks row 7, enter TRY-A, TRY01, today’s date, PS-A, four ratings of 2, help Hints, the three evidence IDs, teacher band 2, a rationale and verified Yes.</x:v>
      </x:c>
      <x:c r="C36" s="38" t="str">
        <x:v>4. In Benchmarks row 7, enter TRY-A, TRY01, today’s date, PS-A, four ratings of 2, help Hints, the three evidence IDs, teacher band 2, a rationale and verified Yes.</x:v>
      </x:c>
      <x:c r="D36" s="38" t="str">
        <x:v>4. In Benchmarks row 7, enter TRY-A, TRY01, today’s date, PS-A, four ratings of 2, help Hints, the three evidence IDs, teacher band 2, a rationale and verified Yes.</x:v>
      </x:c>
      <x:c r="E36" s="38" t="str">
        <x:v>4. In Benchmarks row 7, enter TRY-A, TRY01, today’s date, PS-A, four ratings of 2, help Hints, the three evidence IDs, teacher band 2, a rationale and verified Yes.</x:v>
      </x:c>
      <x:c r="F36" s="38" t="str">
        <x:v>4. In Benchmarks row 7, enter TRY-A, TRY01, today’s date, PS-A, four ratings of 2, help Hints, the three evidence IDs, teacher band 2, a rationale and verified Yes.</x:v>
      </x:c>
      <x:c r="G36" s="38" t="str">
        <x:v>4. In Benchmarks row 7, enter TRY-A, TRY01, today’s date, PS-A, four ratings of 2, help Hints, the three evidence IDs, teacher band 2, a rationale and verified Yes.</x:v>
      </x:c>
      <x:c r="H36" s="38" t="str">
        <x:v>4. In Benchmarks row 7, enter TRY-A, TRY01, today’s date, PS-A, four ratings of 2, help Hints, the three evidence IDs, teacher band 2, a rationale and verified Yes.</x:v>
      </x:c>
      <x:c r="I36" s="38" t="str">
        <x:v>4. In Benchmarks row 7, enter TRY-A, TRY01, today’s date, PS-A, four ratings of 2, help Hints, the three evidence IDs, teacher band 2, a rationale and verified Yes.</x:v>
      </x:c>
      <x:c r="J36" s="38" t="str">
        <x:v>4. In Benchmarks row 7, enter TRY-A, TRY01, today’s date, PS-A, four ratings of 2, help Hints, the three evidence IDs, teacher band 2, a rationale and verified Yes.</x:v>
      </x:c>
      <x:c r="K36" s="38" t="str">
        <x:v>4. In Benchmarks row 7, enter TRY-A, TRY01, today’s date, PS-A, four ratings of 2, help Hints, the three evidence IDs, teacher band 2, a rationale and verified Yes.</x:v>
      </x:c>
      <x:c r="L36" s="38" t="str">
        <x:v>4. In Benchmarks row 7, enter TRY-A, TRY01, today’s date, PS-A, four ratings of 2, help Hints, the three evidence IDs, teacher band 2, a rationale and verified Yes.</x:v>
      </x:c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39" t="str">
        <x:v>5. Return to Home and Student View. A current band of 2 and the Supported choice route should appear. Leave incomplete evidence blank.</x:v>
      </x:c>
      <x:c r="B37" s="39" t="str">
        <x:v>5. Return to Home and Student View. A current band of 2 and the Supported choice route should appear. Leave incomplete evidence blank.</x:v>
      </x:c>
      <x:c r="C37" s="39" t="str">
        <x:v>5. Return to Home and Student View. A current band of 2 and the Supported choice route should appear. Leave incomplete evidence blank.</x:v>
      </x:c>
      <x:c r="D37" s="39" t="str">
        <x:v>5. Return to Home and Student View. A current band of 2 and the Supported choice route should appear. Leave incomplete evidence blank.</x:v>
      </x:c>
      <x:c r="E37" s="39" t="str">
        <x:v>5. Return to Home and Student View. A current band of 2 and the Supported choice route should appear. Leave incomplete evidence blank.</x:v>
      </x:c>
      <x:c r="F37" s="39" t="str">
        <x:v>5. Return to Home and Student View. A current band of 2 and the Supported choice route should appear. Leave incomplete evidence blank.</x:v>
      </x:c>
      <x:c r="G37" s="39" t="str">
        <x:v>5. Return to Home and Student View. A current band of 2 and the Supported choice route should appear. Leave incomplete evidence blank.</x:v>
      </x:c>
      <x:c r="H37" s="39" t="str">
        <x:v>5. Return to Home and Student View. A current band of 2 and the Supported choice route should appear. Leave incomplete evidence blank.</x:v>
      </x:c>
      <x:c r="I37" s="39" t="str">
        <x:v>5. Return to Home and Student View. A current band of 2 and the Supported choice route should appear. Leave incomplete evidence blank.</x:v>
      </x:c>
      <x:c r="J37" s="39" t="str">
        <x:v>5. Return to Home and Student View. A current band of 2 and the Supported choice route should appear. Leave incomplete evidence blank.</x:v>
      </x:c>
      <x:c r="K37" s="39" t="str">
        <x:v>5. Return to Home and Student View. A current band of 2 and the Supported choice route should appear. Leave incomplete evidence blank.</x:v>
      </x:c>
      <x:c r="L37" s="39" t="str">
        <x:v>5. Return to Home and Student View. A current band of 2 and the Supported choice route should appear. Leave incomplete evidence blank.</x:v>
      </x:c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39" t="str">
        <x:v>5. Return to Home and Student View. A current band of 2 and the Supported choice route should appear. Leave incomplete evidence blank.</x:v>
      </x:c>
      <x:c r="B38" s="39" t="str">
        <x:v>5. Return to Home and Student View. A current band of 2 and the Supported choice route should appear. Leave incomplete evidence blank.</x:v>
      </x:c>
      <x:c r="C38" s="39" t="str">
        <x:v>5. Return to Home and Student View. A current band of 2 and the Supported choice route should appear. Leave incomplete evidence blank.</x:v>
      </x:c>
      <x:c r="D38" s="39" t="str">
        <x:v>5. Return to Home and Student View. A current band of 2 and the Supported choice route should appear. Leave incomplete evidence blank.</x:v>
      </x:c>
      <x:c r="E38" s="39" t="str">
        <x:v>5. Return to Home and Student View. A current band of 2 and the Supported choice route should appear. Leave incomplete evidence blank.</x:v>
      </x:c>
      <x:c r="F38" s="39" t="str">
        <x:v>5. Return to Home and Student View. A current band of 2 and the Supported choice route should appear. Leave incomplete evidence blank.</x:v>
      </x:c>
      <x:c r="G38" s="39" t="str">
        <x:v>5. Return to Home and Student View. A current band of 2 and the Supported choice route should appear. Leave incomplete evidence blank.</x:v>
      </x:c>
      <x:c r="H38" s="39" t="str">
        <x:v>5. Return to Home and Student View. A current band of 2 and the Supported choice route should appear. Leave incomplete evidence blank.</x:v>
      </x:c>
      <x:c r="I38" s="39" t="str">
        <x:v>5. Return to Home and Student View. A current band of 2 and the Supported choice route should appear. Leave incomplete evidence blank.</x:v>
      </x:c>
      <x:c r="J38" s="39" t="str">
        <x:v>5. Return to Home and Student View. A current band of 2 and the Supported choice route should appear. Leave incomplete evidence blank.</x:v>
      </x:c>
      <x:c r="K38" s="39" t="str">
        <x:v>5. Return to Home and Student View. A current band of 2 and the Supported choice route should appear. Leave incomplete evidence blank.</x:v>
      </x:c>
      <x:c r="L38" s="39" t="str">
        <x:v>5. Return to Home and Student View. A current band of 2 and the Supported choice route should appear. Leave incomplete evidence blank.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J4:L4"/>
    <x:mergeCell ref="A6:C6"/>
    <x:mergeCell ref="A7:C8"/>
    <x:mergeCell ref="D6:F6"/>
    <x:mergeCell ref="D7:F8"/>
    <x:mergeCell ref="G6:I6"/>
    <x:mergeCell ref="G7:I8"/>
    <x:mergeCell ref="J6:L6"/>
    <x:mergeCell ref="J7:L8"/>
    <x:mergeCell ref="A10:L10"/>
    <x:mergeCell ref="A12:C13"/>
    <x:mergeCell ref="D12:F13"/>
    <x:mergeCell ref="G12:I13"/>
    <x:mergeCell ref="J12:L13"/>
    <x:mergeCell ref="A14:E14"/>
    <x:mergeCell ref="A27:L27"/>
    <x:mergeCell ref="A29:L30"/>
    <x:mergeCell ref="A31:L32"/>
    <x:mergeCell ref="A33:L34"/>
    <x:mergeCell ref="A35:L36"/>
    <x:mergeCell ref="A37:L38"/>
    <x:mergeCell ref="A40:L42"/>
  </x:mergeCells>
  <x:dataValidations count="1">
    <x:dataValidation type="list" sqref="B4">
      <x:formula1>"MM12,COM11,IBDS"</x:formula1>
    </x:dataValidation>
  </x:dataValidations>
  <x:pageMargins left="0.7" right="0.7" top="0.75" bottom="0.75" header="0.3" footer="0.3"/>
  <x:drawing xmlns:r="http://schemas.openxmlformats.org/officeDocument/2006/relationships" r:id="R0a503d2d8b2144b0"/>
</x:worksheet>
</file>

<file path=xl/worksheets/sheet2.xml><?xml version="1.0" encoding="utf-8"?>
<x:worksheet xmlns:x="http://schemas.openxmlformats.org/spreadsheetml/2006/main">
  <x:sheetPr>
    <x:tabColor rgb="FF167D8D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1" hidden="0" customWidth="1"/>
    <x:col min="4" max="4" width="12" hidden="0" customWidth="1"/>
    <x:col min="5" max="5" width="11" hidden="0" customWidth="1"/>
    <x:col min="6" max="6" width="12" hidden="0" customWidth="1"/>
    <x:col min="7" max="7" width="14" hidden="0" customWidth="1"/>
    <x:col min="8" max="8" width="16" hidden="0" customWidth="1"/>
    <x:col min="9" max="9" width="25" hidden="0" customWidth="1"/>
    <x:col min="10" max="10" width="38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Class overview</x:v>
      </x:c>
      <x:c r="B1" s="4" t="str">
        <x:v>Class overview</x:v>
      </x:c>
      <x:c r="C1" s="4" t="str">
        <x:v>Class overview</x:v>
      </x:c>
      <x:c r="D1" s="4" t="str">
        <x:v>Class overview</x:v>
      </x:c>
      <x:c r="E1" s="4" t="str">
        <x:v>Class overview</x:v>
      </x:c>
      <x:c r="F1" s="4" t="str">
        <x:v>Class overview</x:v>
      </x:c>
      <x:c r="G1" s="4" t="str">
        <x:v>Class overview</x:v>
      </x:c>
      <x:c r="H1" s="4" t="str">
        <x:v>Class overview</x:v>
      </x:c>
      <x:c r="I1" s="4" t="str">
        <x:v>Class overview</x:v>
      </x:c>
      <x:c r="J1" s="4" t="str">
        <x:v>Class overview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Class overview</x:v>
      </x:c>
      <x:c r="B2" s="4" t="str">
        <x:v>Class overview</x:v>
      </x:c>
      <x:c r="C2" s="4" t="str">
        <x:v>Class overview</x:v>
      </x:c>
      <x:c r="D2" s="4" t="str">
        <x:v>Class overview</x:v>
      </x:c>
      <x:c r="E2" s="4" t="str">
        <x:v>Class overview</x:v>
      </x:c>
      <x:c r="F2" s="4" t="str">
        <x:v>Class overview</x:v>
      </x:c>
      <x:c r="G2" s="4" t="str">
        <x:v>Class overview</x:v>
      </x:c>
      <x:c r="H2" s="4" t="str">
        <x:v>Class overview</x:v>
      </x:c>
      <x:c r="I2" s="4" t="str">
        <x:v>Class overview</x:v>
      </x:c>
      <x:c r="J2" s="4" t="str">
        <x:v>Class overview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Course follows Home. Colour shows a current local band; blank means there is no current eligible judgment.</x:v>
      </x:c>
      <x:c r="B3" s="9" t="str">
        <x:v>Course follows Home. Colour shows a current local band; blank means there is no current eligible judgment.</x:v>
      </x:c>
      <x:c r="C3" s="9" t="str">
        <x:v>Course follows Home. Colour shows a current local band; blank means there is no current eligible judgment.</x:v>
      </x:c>
      <x:c r="D3" s="9" t="str">
        <x:v>Course follows Home. Colour shows a current local band; blank means there is no current eligible judgment.</x:v>
      </x:c>
      <x:c r="E3" s="9" t="str">
        <x:v>Course follows Home. Colour shows a current local band; blank means there is no current eligible judgment.</x:v>
      </x:c>
      <x:c r="F3" s="9" t="str">
        <x:v>Course follows Home. Colour shows a current local band; blank means there is no current eligible judgment.</x:v>
      </x:c>
      <x:c r="G3" s="9" t="str">
        <x:v>Course follows Home. Colour shows a current local band; blank means there is no current eligible judgment.</x:v>
      </x:c>
      <x:c r="H3" s="9" t="str">
        <x:v>Course follows Home. Colour shows a current local band; blank means there is no current eligible judgment.</x:v>
      </x:c>
      <x:c r="I3" s="9" t="str">
        <x:v>Course follows Home. Colour shows a current local band; blank means there is no current eligible judgment.</x:v>
      </x:c>
      <x:c r="J3" s="9" t="str">
        <x:v>Course follows Home. Colour shows a current local band; blank means there is no current eligible judgment.</x:v>
      </x:c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Course</x:v>
      </x:c>
      <x:c r="B4" s="1" t="str">
        <x:f>Home!B4</x:f>
        <x:v>MM12</x:v>
      </x:c>
      <x:c r="C4" s="1"/>
      <x:c r="D4" s="1"/>
      <x:c r="E4" s="1"/>
      <x:c r="F4" s="1"/>
      <x:c r="G4" s="1"/>
      <x:c r="H4" s="1"/>
      <x:c r="I4" s="51" t="str">
        <x:v>Open tab: Home</x:v>
      </x:c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Student ID</x:v>
      </x:c>
      <x:c r="B6" s="12" t="str">
        <x:v>Learner</x:v>
      </x:c>
      <x:c r="C6" s="12" t="str">
        <x:v>First band</x:v>
      </x:c>
      <x:c r="D6" s="12" t="str">
        <x:v>Current band</x:v>
      </x:c>
      <x:c r="E6" s="12" t="str">
        <x:v>Change</x:v>
      </x:c>
      <x:c r="F6" s="12" t="str">
        <x:v>Skill uses</x:v>
      </x:c>
      <x:c r="G6" s="12" t="str">
        <x:v>Verified evidence</x:v>
      </x:c>
      <x:c r="H6" s="12" t="str">
        <x:v>Near teacher?</x:v>
      </x:c>
      <x:c r="I6" s="12" t="str">
        <x:v>Resource route</x:v>
      </x:c>
      <x:c r="J6" s="12" t="str">
        <x:v>Next teaching move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44" customHeight="1">
      <x:c r="A7" s="15" t="str">
        <x:f>IF(COUNTIF('Roster'!$V$7:$V$46,Home!$B$4&amp;"-"&amp;1)=1,IF(INDEX('Roster'!$A$7:$A$46,MATCH(Home!$B$4&amp;"-"&amp;1,'Roster'!$V$7:$V$46,0))="","",INDEX('Roster'!$A$7:$A$46,MATCH(Home!$B$4&amp;"-"&amp;1,'Roster'!$V$7:$V$46,0))),"")</x:f>
        <x:v>TRY01</x:v>
      </x:c>
      <x:c r="B7" s="15" t="str">
        <x:f>IF(COUNTIF('Roster'!$V$7:$V$46,Home!$B$4&amp;"-"&amp;1)=1,IF(INDEX('Roster'!$B$7:$B$46,MATCH(Home!$B$4&amp;"-"&amp;1,'Roster'!$V$7:$V$46,0))="","",INDEX('Roster'!$B$7:$B$46,MATCH(Home!$B$4&amp;"-"&amp;1,'Roster'!$V$7:$V$46,0))),"")</x:f>
        <x:v>Practice Learner</x:v>
      </x:c>
      <x:c r="C7" s="15" t="str">
        <x:f>IF(COUNTIF('Roster'!$V$7:$V$46,Home!$B$4&amp;"-"&amp;1)=1,IF(INDEX('Roster'!$L$7:$L$46,MATCH(Home!$B$4&amp;"-"&amp;1,'Roster'!$V$7:$V$46,0))="","",INDEX('Roster'!$L$7:$L$46,MATCH(Home!$B$4&amp;"-"&amp;1,'Roster'!$V$7:$V$46,0))),"")</x:f>
      </x:c>
      <x:c r="D7" s="15" t="str">
        <x:f>IF(COUNTIF('Roster'!$V$7:$V$46,Home!$B$4&amp;"-"&amp;1)=1,IF(INDEX('Roster'!$O$7:$O$46,MATCH(Home!$B$4&amp;"-"&amp;1,'Roster'!$V$7:$V$46,0))="","",INDEX('Roster'!$O$7:$O$46,MATCH(Home!$B$4&amp;"-"&amp;1,'Roster'!$V$7:$V$46,0))),"")</x:f>
      </x:c>
      <x:c r="E7" s="53" t="str">
        <x:f>IF(AND(ISNUMBER(C7),ISNUMBER(D7)),D7-C7,"")</x:f>
      </x:c>
      <x:c r="F7" s="15" t="str">
        <x:f>IF(COUNTIF('Roster'!$V$7:$V$46,Home!$B$4&amp;"-"&amp;1)=1,IF(INDEX('Roster'!$Q$7:$Q$46,MATCH(Home!$B$4&amp;"-"&amp;1,'Roster'!$V$7:$V$46,0))="","",INDEX('Roster'!$Q$7:$Q$46,MATCH(Home!$B$4&amp;"-"&amp;1,'Roster'!$V$7:$V$46,0))),"")</x:f>
      </x:c>
      <x:c r="G7" s="15" t="str">
        <x:f>IF(COUNTIF('Roster'!$V$7:$V$46,Home!$B$4&amp;"-"&amp;1)=1,IF(INDEX('Roster'!$R$7:$R$46,MATCH(Home!$B$4&amp;"-"&amp;1,'Roster'!$V$7:$V$46,0))="","",INDEX('Roster'!$R$7:$R$46,MATCH(Home!$B$4&amp;"-"&amp;1,'Roster'!$V$7:$V$46,0))),"")</x:f>
      </x:c>
      <x:c r="H7" s="15" t="str">
        <x:f>IF(COUNTIF('Roster'!$V$7:$V$46,Home!$B$4&amp;"-"&amp;1)=1,IF(INDEX('Roster'!$D$7:$D$46,MATCH(Home!$B$4&amp;"-"&amp;1,'Roster'!$V$7:$V$46,0))="","",INDEX('Roster'!$D$7:$D$46,MATCH(Home!$B$4&amp;"-"&amp;1,'Roster'!$V$7:$V$46,0))),"")</x:f>
        <x:v>Yes</x:v>
      </x:c>
      <x:c r="I7" s="15" t="str">
        <x:f>IF(COUNTIF('Roster'!$V$7:$V$46,Home!$B$4&amp;"-"&amp;1)=1,IF(INDEX('Roster'!$T$7:$T$46,MATCH(Home!$B$4&amp;"-"&amp;1,'Roster'!$V$7:$V$46,0))="","",INDEX('Roster'!$T$7:$T$46,MATCH(Home!$B$4&amp;"-"&amp;1,'Roster'!$V$7:$V$46,0))),"")</x:f>
        <x:v>Meet and sample</x:v>
      </x:c>
      <x:c r="J7" s="15" t="str">
        <x:f>IF(COUNTIF('Roster'!$V$7:$V$46,Home!$B$4&amp;"-"&amp;1)=1,IF(INDEX('Roster'!$E$7:$E$46,MATCH(Home!$B$4&amp;"-"&amp;1,'Roster'!$V$7:$V$46,0))="","",INDEX('Roster'!$E$7:$E$46,MATCH(Home!$B$4&amp;"-"&amp;1,'Roster'!$V$7:$V$46,0))),"")</x:f>
        <x:v>Record one observed repair.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44" customHeight="1">
      <x:c r="A8" s="14" t="str">
        <x:f>IF(COUNTIF('Roster'!$V$7:$V$46,Home!$B$4&amp;"-"&amp;2)=1,IF(INDEX('Roster'!$A$7:$A$46,MATCH(Home!$B$4&amp;"-"&amp;2,'Roster'!$V$7:$V$46,0))="","",INDEX('Roster'!$A$7:$A$46,MATCH(Home!$B$4&amp;"-"&amp;2,'Roster'!$V$7:$V$46,0))),"")</x:f>
      </x:c>
      <x:c r="B8" s="14" t="str">
        <x:f>IF(COUNTIF('Roster'!$V$7:$V$46,Home!$B$4&amp;"-"&amp;2)=1,IF(INDEX('Roster'!$B$7:$B$46,MATCH(Home!$B$4&amp;"-"&amp;2,'Roster'!$V$7:$V$46,0))="","",INDEX('Roster'!$B$7:$B$46,MATCH(Home!$B$4&amp;"-"&amp;2,'Roster'!$V$7:$V$46,0))),"")</x:f>
      </x:c>
      <x:c r="C8" s="14" t="str">
        <x:f>IF(COUNTIF('Roster'!$V$7:$V$46,Home!$B$4&amp;"-"&amp;2)=1,IF(INDEX('Roster'!$L$7:$L$46,MATCH(Home!$B$4&amp;"-"&amp;2,'Roster'!$V$7:$V$46,0))="","",INDEX('Roster'!$L$7:$L$46,MATCH(Home!$B$4&amp;"-"&amp;2,'Roster'!$V$7:$V$46,0))),"")</x:f>
      </x:c>
      <x:c r="D8" s="14" t="str">
        <x:f>IF(COUNTIF('Roster'!$V$7:$V$46,Home!$B$4&amp;"-"&amp;2)=1,IF(INDEX('Roster'!$O$7:$O$46,MATCH(Home!$B$4&amp;"-"&amp;2,'Roster'!$V$7:$V$46,0))="","",INDEX('Roster'!$O$7:$O$46,MATCH(Home!$B$4&amp;"-"&amp;2,'Roster'!$V$7:$V$46,0))),"")</x:f>
      </x:c>
      <x:c r="E8" s="54" t="str">
        <x:f>IF(AND(ISNUMBER(C8),ISNUMBER(D8)),D8-C8,"")</x:f>
      </x:c>
      <x:c r="F8" s="14" t="str">
        <x:f>IF(COUNTIF('Roster'!$V$7:$V$46,Home!$B$4&amp;"-"&amp;2)=1,IF(INDEX('Roster'!$Q$7:$Q$46,MATCH(Home!$B$4&amp;"-"&amp;2,'Roster'!$V$7:$V$46,0))="","",INDEX('Roster'!$Q$7:$Q$46,MATCH(Home!$B$4&amp;"-"&amp;2,'Roster'!$V$7:$V$46,0))),"")</x:f>
      </x:c>
      <x:c r="G8" s="14" t="str">
        <x:f>IF(COUNTIF('Roster'!$V$7:$V$46,Home!$B$4&amp;"-"&amp;2)=1,IF(INDEX('Roster'!$R$7:$R$46,MATCH(Home!$B$4&amp;"-"&amp;2,'Roster'!$V$7:$V$46,0))="","",INDEX('Roster'!$R$7:$R$46,MATCH(Home!$B$4&amp;"-"&amp;2,'Roster'!$V$7:$V$46,0))),"")</x:f>
      </x:c>
      <x:c r="H8" s="14" t="str">
        <x:f>IF(COUNTIF('Roster'!$V$7:$V$46,Home!$B$4&amp;"-"&amp;2)=1,IF(INDEX('Roster'!$D$7:$D$46,MATCH(Home!$B$4&amp;"-"&amp;2,'Roster'!$V$7:$V$46,0))="","",INDEX('Roster'!$D$7:$D$46,MATCH(Home!$B$4&amp;"-"&amp;2,'Roster'!$V$7:$V$46,0))),"")</x:f>
      </x:c>
      <x:c r="I8" s="14" t="str">
        <x:f>IF(COUNTIF('Roster'!$V$7:$V$46,Home!$B$4&amp;"-"&amp;2)=1,IF(INDEX('Roster'!$T$7:$T$46,MATCH(Home!$B$4&amp;"-"&amp;2,'Roster'!$V$7:$V$46,0))="","",INDEX('Roster'!$T$7:$T$46,MATCH(Home!$B$4&amp;"-"&amp;2,'Roster'!$V$7:$V$46,0))),"")</x:f>
      </x:c>
      <x:c r="J8" s="14" t="str">
        <x:f>IF(COUNTIF('Roster'!$V$7:$V$46,Home!$B$4&amp;"-"&amp;2)=1,IF(INDEX('Roster'!$E$7:$E$46,MATCH(Home!$B$4&amp;"-"&amp;2,'Roster'!$V$7:$V$46,0))="","",INDEX('Roster'!$E$7:$E$46,MATCH(Home!$B$4&amp;"-"&amp;2,'Roster'!$V$7:$V$46,0))),"")</x:f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44" customHeight="1">
      <x:c r="A9" s="15" t="str">
        <x:f>IF(COUNTIF('Roster'!$V$7:$V$46,Home!$B$4&amp;"-"&amp;3)=1,IF(INDEX('Roster'!$A$7:$A$46,MATCH(Home!$B$4&amp;"-"&amp;3,'Roster'!$V$7:$V$46,0))="","",INDEX('Roster'!$A$7:$A$46,MATCH(Home!$B$4&amp;"-"&amp;3,'Roster'!$V$7:$V$46,0))),"")</x:f>
      </x:c>
      <x:c r="B9" s="15" t="str">
        <x:f>IF(COUNTIF('Roster'!$V$7:$V$46,Home!$B$4&amp;"-"&amp;3)=1,IF(INDEX('Roster'!$B$7:$B$46,MATCH(Home!$B$4&amp;"-"&amp;3,'Roster'!$V$7:$V$46,0))="","",INDEX('Roster'!$B$7:$B$46,MATCH(Home!$B$4&amp;"-"&amp;3,'Roster'!$V$7:$V$46,0))),"")</x:f>
      </x:c>
      <x:c r="C9" s="15" t="str">
        <x:f>IF(COUNTIF('Roster'!$V$7:$V$46,Home!$B$4&amp;"-"&amp;3)=1,IF(INDEX('Roster'!$L$7:$L$46,MATCH(Home!$B$4&amp;"-"&amp;3,'Roster'!$V$7:$V$46,0))="","",INDEX('Roster'!$L$7:$L$46,MATCH(Home!$B$4&amp;"-"&amp;3,'Roster'!$V$7:$V$46,0))),"")</x:f>
      </x:c>
      <x:c r="D9" s="15" t="str">
        <x:f>IF(COUNTIF('Roster'!$V$7:$V$46,Home!$B$4&amp;"-"&amp;3)=1,IF(INDEX('Roster'!$O$7:$O$46,MATCH(Home!$B$4&amp;"-"&amp;3,'Roster'!$V$7:$V$46,0))="","",INDEX('Roster'!$O$7:$O$46,MATCH(Home!$B$4&amp;"-"&amp;3,'Roster'!$V$7:$V$46,0))),"")</x:f>
      </x:c>
      <x:c r="E9" s="53" t="str">
        <x:f>IF(AND(ISNUMBER(C9),ISNUMBER(D9)),D9-C9,"")</x:f>
      </x:c>
      <x:c r="F9" s="15" t="str">
        <x:f>IF(COUNTIF('Roster'!$V$7:$V$46,Home!$B$4&amp;"-"&amp;3)=1,IF(INDEX('Roster'!$Q$7:$Q$46,MATCH(Home!$B$4&amp;"-"&amp;3,'Roster'!$V$7:$V$46,0))="","",INDEX('Roster'!$Q$7:$Q$46,MATCH(Home!$B$4&amp;"-"&amp;3,'Roster'!$V$7:$V$46,0))),"")</x:f>
      </x:c>
      <x:c r="G9" s="15" t="str">
        <x:f>IF(COUNTIF('Roster'!$V$7:$V$46,Home!$B$4&amp;"-"&amp;3)=1,IF(INDEX('Roster'!$R$7:$R$46,MATCH(Home!$B$4&amp;"-"&amp;3,'Roster'!$V$7:$V$46,0))="","",INDEX('Roster'!$R$7:$R$46,MATCH(Home!$B$4&amp;"-"&amp;3,'Roster'!$V$7:$V$46,0))),"")</x:f>
      </x:c>
      <x:c r="H9" s="15" t="str">
        <x:f>IF(COUNTIF('Roster'!$V$7:$V$46,Home!$B$4&amp;"-"&amp;3)=1,IF(INDEX('Roster'!$D$7:$D$46,MATCH(Home!$B$4&amp;"-"&amp;3,'Roster'!$V$7:$V$46,0))="","",INDEX('Roster'!$D$7:$D$46,MATCH(Home!$B$4&amp;"-"&amp;3,'Roster'!$V$7:$V$46,0))),"")</x:f>
      </x:c>
      <x:c r="I9" s="15" t="str">
        <x:f>IF(COUNTIF('Roster'!$V$7:$V$46,Home!$B$4&amp;"-"&amp;3)=1,IF(INDEX('Roster'!$T$7:$T$46,MATCH(Home!$B$4&amp;"-"&amp;3,'Roster'!$V$7:$V$46,0))="","",INDEX('Roster'!$T$7:$T$46,MATCH(Home!$B$4&amp;"-"&amp;3,'Roster'!$V$7:$V$46,0))),"")</x:f>
      </x:c>
      <x:c r="J9" s="15" t="str">
        <x:f>IF(COUNTIF('Roster'!$V$7:$V$46,Home!$B$4&amp;"-"&amp;3)=1,IF(INDEX('Roster'!$E$7:$E$46,MATCH(Home!$B$4&amp;"-"&amp;3,'Roster'!$V$7:$V$46,0))="","",INDEX('Roster'!$E$7:$E$46,MATCH(Home!$B$4&amp;"-"&amp;3,'Roster'!$V$7:$V$46,0))),"")</x:f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44" customHeight="1">
      <x:c r="A10" s="14" t="str">
        <x:f>IF(COUNTIF('Roster'!$V$7:$V$46,Home!$B$4&amp;"-"&amp;4)=1,IF(INDEX('Roster'!$A$7:$A$46,MATCH(Home!$B$4&amp;"-"&amp;4,'Roster'!$V$7:$V$46,0))="","",INDEX('Roster'!$A$7:$A$46,MATCH(Home!$B$4&amp;"-"&amp;4,'Roster'!$V$7:$V$46,0))),"")</x:f>
      </x:c>
      <x:c r="B10" s="14" t="str">
        <x:f>IF(COUNTIF('Roster'!$V$7:$V$46,Home!$B$4&amp;"-"&amp;4)=1,IF(INDEX('Roster'!$B$7:$B$46,MATCH(Home!$B$4&amp;"-"&amp;4,'Roster'!$V$7:$V$46,0))="","",INDEX('Roster'!$B$7:$B$46,MATCH(Home!$B$4&amp;"-"&amp;4,'Roster'!$V$7:$V$46,0))),"")</x:f>
      </x:c>
      <x:c r="C10" s="14" t="str">
        <x:f>IF(COUNTIF('Roster'!$V$7:$V$46,Home!$B$4&amp;"-"&amp;4)=1,IF(INDEX('Roster'!$L$7:$L$46,MATCH(Home!$B$4&amp;"-"&amp;4,'Roster'!$V$7:$V$46,0))="","",INDEX('Roster'!$L$7:$L$46,MATCH(Home!$B$4&amp;"-"&amp;4,'Roster'!$V$7:$V$46,0))),"")</x:f>
      </x:c>
      <x:c r="D10" s="14" t="str">
        <x:f>IF(COUNTIF('Roster'!$V$7:$V$46,Home!$B$4&amp;"-"&amp;4)=1,IF(INDEX('Roster'!$O$7:$O$46,MATCH(Home!$B$4&amp;"-"&amp;4,'Roster'!$V$7:$V$46,0))="","",INDEX('Roster'!$O$7:$O$46,MATCH(Home!$B$4&amp;"-"&amp;4,'Roster'!$V$7:$V$46,0))),"")</x:f>
      </x:c>
      <x:c r="E10" s="54" t="str">
        <x:f>IF(AND(ISNUMBER(C10),ISNUMBER(D10)),D10-C10,"")</x:f>
      </x:c>
      <x:c r="F10" s="14" t="str">
        <x:f>IF(COUNTIF('Roster'!$V$7:$V$46,Home!$B$4&amp;"-"&amp;4)=1,IF(INDEX('Roster'!$Q$7:$Q$46,MATCH(Home!$B$4&amp;"-"&amp;4,'Roster'!$V$7:$V$46,0))="","",INDEX('Roster'!$Q$7:$Q$46,MATCH(Home!$B$4&amp;"-"&amp;4,'Roster'!$V$7:$V$46,0))),"")</x:f>
      </x:c>
      <x:c r="G10" s="14" t="str">
        <x:f>IF(COUNTIF('Roster'!$V$7:$V$46,Home!$B$4&amp;"-"&amp;4)=1,IF(INDEX('Roster'!$R$7:$R$46,MATCH(Home!$B$4&amp;"-"&amp;4,'Roster'!$V$7:$V$46,0))="","",INDEX('Roster'!$R$7:$R$46,MATCH(Home!$B$4&amp;"-"&amp;4,'Roster'!$V$7:$V$46,0))),"")</x:f>
      </x:c>
      <x:c r="H10" s="14" t="str">
        <x:f>IF(COUNTIF('Roster'!$V$7:$V$46,Home!$B$4&amp;"-"&amp;4)=1,IF(INDEX('Roster'!$D$7:$D$46,MATCH(Home!$B$4&amp;"-"&amp;4,'Roster'!$V$7:$V$46,0))="","",INDEX('Roster'!$D$7:$D$46,MATCH(Home!$B$4&amp;"-"&amp;4,'Roster'!$V$7:$V$46,0))),"")</x:f>
      </x:c>
      <x:c r="I10" s="14" t="str">
        <x:f>IF(COUNTIF('Roster'!$V$7:$V$46,Home!$B$4&amp;"-"&amp;4)=1,IF(INDEX('Roster'!$T$7:$T$46,MATCH(Home!$B$4&amp;"-"&amp;4,'Roster'!$V$7:$V$46,0))="","",INDEX('Roster'!$T$7:$T$46,MATCH(Home!$B$4&amp;"-"&amp;4,'Roster'!$V$7:$V$46,0))),"")</x:f>
      </x:c>
      <x:c r="J10" s="14" t="str">
        <x:f>IF(COUNTIF('Roster'!$V$7:$V$46,Home!$B$4&amp;"-"&amp;4)=1,IF(INDEX('Roster'!$E$7:$E$46,MATCH(Home!$B$4&amp;"-"&amp;4,'Roster'!$V$7:$V$46,0))="","",INDEX('Roster'!$E$7:$E$46,MATCH(Home!$B$4&amp;"-"&amp;4,'Roster'!$V$7:$V$46,0))),"")</x:f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44" customHeight="1">
      <x:c r="A11" s="15" t="str">
        <x:f>IF(COUNTIF('Roster'!$V$7:$V$46,Home!$B$4&amp;"-"&amp;5)=1,IF(INDEX('Roster'!$A$7:$A$46,MATCH(Home!$B$4&amp;"-"&amp;5,'Roster'!$V$7:$V$46,0))="","",INDEX('Roster'!$A$7:$A$46,MATCH(Home!$B$4&amp;"-"&amp;5,'Roster'!$V$7:$V$46,0))),"")</x:f>
      </x:c>
      <x:c r="B11" s="15" t="str">
        <x:f>IF(COUNTIF('Roster'!$V$7:$V$46,Home!$B$4&amp;"-"&amp;5)=1,IF(INDEX('Roster'!$B$7:$B$46,MATCH(Home!$B$4&amp;"-"&amp;5,'Roster'!$V$7:$V$46,0))="","",INDEX('Roster'!$B$7:$B$46,MATCH(Home!$B$4&amp;"-"&amp;5,'Roster'!$V$7:$V$46,0))),"")</x:f>
      </x:c>
      <x:c r="C11" s="15" t="str">
        <x:f>IF(COUNTIF('Roster'!$V$7:$V$46,Home!$B$4&amp;"-"&amp;5)=1,IF(INDEX('Roster'!$L$7:$L$46,MATCH(Home!$B$4&amp;"-"&amp;5,'Roster'!$V$7:$V$46,0))="","",INDEX('Roster'!$L$7:$L$46,MATCH(Home!$B$4&amp;"-"&amp;5,'Roster'!$V$7:$V$46,0))),"")</x:f>
      </x:c>
      <x:c r="D11" s="15" t="str">
        <x:f>IF(COUNTIF('Roster'!$V$7:$V$46,Home!$B$4&amp;"-"&amp;5)=1,IF(INDEX('Roster'!$O$7:$O$46,MATCH(Home!$B$4&amp;"-"&amp;5,'Roster'!$V$7:$V$46,0))="","",INDEX('Roster'!$O$7:$O$46,MATCH(Home!$B$4&amp;"-"&amp;5,'Roster'!$V$7:$V$46,0))),"")</x:f>
      </x:c>
      <x:c r="E11" s="53" t="str">
        <x:f>IF(AND(ISNUMBER(C11),ISNUMBER(D11)),D11-C11,"")</x:f>
      </x:c>
      <x:c r="F11" s="15" t="str">
        <x:f>IF(COUNTIF('Roster'!$V$7:$V$46,Home!$B$4&amp;"-"&amp;5)=1,IF(INDEX('Roster'!$Q$7:$Q$46,MATCH(Home!$B$4&amp;"-"&amp;5,'Roster'!$V$7:$V$46,0))="","",INDEX('Roster'!$Q$7:$Q$46,MATCH(Home!$B$4&amp;"-"&amp;5,'Roster'!$V$7:$V$46,0))),"")</x:f>
      </x:c>
      <x:c r="G11" s="15" t="str">
        <x:f>IF(COUNTIF('Roster'!$V$7:$V$46,Home!$B$4&amp;"-"&amp;5)=1,IF(INDEX('Roster'!$R$7:$R$46,MATCH(Home!$B$4&amp;"-"&amp;5,'Roster'!$V$7:$V$46,0))="","",INDEX('Roster'!$R$7:$R$46,MATCH(Home!$B$4&amp;"-"&amp;5,'Roster'!$V$7:$V$46,0))),"")</x:f>
      </x:c>
      <x:c r="H11" s="15" t="str">
        <x:f>IF(COUNTIF('Roster'!$V$7:$V$46,Home!$B$4&amp;"-"&amp;5)=1,IF(INDEX('Roster'!$D$7:$D$46,MATCH(Home!$B$4&amp;"-"&amp;5,'Roster'!$V$7:$V$46,0))="","",INDEX('Roster'!$D$7:$D$46,MATCH(Home!$B$4&amp;"-"&amp;5,'Roster'!$V$7:$V$46,0))),"")</x:f>
      </x:c>
      <x:c r="I11" s="15" t="str">
        <x:f>IF(COUNTIF('Roster'!$V$7:$V$46,Home!$B$4&amp;"-"&amp;5)=1,IF(INDEX('Roster'!$T$7:$T$46,MATCH(Home!$B$4&amp;"-"&amp;5,'Roster'!$V$7:$V$46,0))="","",INDEX('Roster'!$T$7:$T$46,MATCH(Home!$B$4&amp;"-"&amp;5,'Roster'!$V$7:$V$46,0))),"")</x:f>
      </x:c>
      <x:c r="J11" s="15" t="str">
        <x:f>IF(COUNTIF('Roster'!$V$7:$V$46,Home!$B$4&amp;"-"&amp;5)=1,IF(INDEX('Roster'!$E$7:$E$46,MATCH(Home!$B$4&amp;"-"&amp;5,'Roster'!$V$7:$V$46,0))="","",INDEX('Roster'!$E$7:$E$46,MATCH(Home!$B$4&amp;"-"&amp;5,'Roster'!$V$7:$V$46,0))),"")</x:f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44" customHeight="1">
      <x:c r="A12" s="14" t="str">
        <x:f>IF(COUNTIF('Roster'!$V$7:$V$46,Home!$B$4&amp;"-"&amp;6)=1,IF(INDEX('Roster'!$A$7:$A$46,MATCH(Home!$B$4&amp;"-"&amp;6,'Roster'!$V$7:$V$46,0))="","",INDEX('Roster'!$A$7:$A$46,MATCH(Home!$B$4&amp;"-"&amp;6,'Roster'!$V$7:$V$46,0))),"")</x:f>
      </x:c>
      <x:c r="B12" s="14" t="str">
        <x:f>IF(COUNTIF('Roster'!$V$7:$V$46,Home!$B$4&amp;"-"&amp;6)=1,IF(INDEX('Roster'!$B$7:$B$46,MATCH(Home!$B$4&amp;"-"&amp;6,'Roster'!$V$7:$V$46,0))="","",INDEX('Roster'!$B$7:$B$46,MATCH(Home!$B$4&amp;"-"&amp;6,'Roster'!$V$7:$V$46,0))),"")</x:f>
      </x:c>
      <x:c r="C12" s="14" t="str">
        <x:f>IF(COUNTIF('Roster'!$V$7:$V$46,Home!$B$4&amp;"-"&amp;6)=1,IF(INDEX('Roster'!$L$7:$L$46,MATCH(Home!$B$4&amp;"-"&amp;6,'Roster'!$V$7:$V$46,0))="","",INDEX('Roster'!$L$7:$L$46,MATCH(Home!$B$4&amp;"-"&amp;6,'Roster'!$V$7:$V$46,0))),"")</x:f>
      </x:c>
      <x:c r="D12" s="14" t="str">
        <x:f>IF(COUNTIF('Roster'!$V$7:$V$46,Home!$B$4&amp;"-"&amp;6)=1,IF(INDEX('Roster'!$O$7:$O$46,MATCH(Home!$B$4&amp;"-"&amp;6,'Roster'!$V$7:$V$46,0))="","",INDEX('Roster'!$O$7:$O$46,MATCH(Home!$B$4&amp;"-"&amp;6,'Roster'!$V$7:$V$46,0))),"")</x:f>
      </x:c>
      <x:c r="E12" s="54" t="str">
        <x:f>IF(AND(ISNUMBER(C12),ISNUMBER(D12)),D12-C12,"")</x:f>
      </x:c>
      <x:c r="F12" s="14" t="str">
        <x:f>IF(COUNTIF('Roster'!$V$7:$V$46,Home!$B$4&amp;"-"&amp;6)=1,IF(INDEX('Roster'!$Q$7:$Q$46,MATCH(Home!$B$4&amp;"-"&amp;6,'Roster'!$V$7:$V$46,0))="","",INDEX('Roster'!$Q$7:$Q$46,MATCH(Home!$B$4&amp;"-"&amp;6,'Roster'!$V$7:$V$46,0))),"")</x:f>
      </x:c>
      <x:c r="G12" s="14" t="str">
        <x:f>IF(COUNTIF('Roster'!$V$7:$V$46,Home!$B$4&amp;"-"&amp;6)=1,IF(INDEX('Roster'!$R$7:$R$46,MATCH(Home!$B$4&amp;"-"&amp;6,'Roster'!$V$7:$V$46,0))="","",INDEX('Roster'!$R$7:$R$46,MATCH(Home!$B$4&amp;"-"&amp;6,'Roster'!$V$7:$V$46,0))),"")</x:f>
      </x:c>
      <x:c r="H12" s="14" t="str">
        <x:f>IF(COUNTIF('Roster'!$V$7:$V$46,Home!$B$4&amp;"-"&amp;6)=1,IF(INDEX('Roster'!$D$7:$D$46,MATCH(Home!$B$4&amp;"-"&amp;6,'Roster'!$V$7:$V$46,0))="","",INDEX('Roster'!$D$7:$D$46,MATCH(Home!$B$4&amp;"-"&amp;6,'Roster'!$V$7:$V$46,0))),"")</x:f>
      </x:c>
      <x:c r="I12" s="14" t="str">
        <x:f>IF(COUNTIF('Roster'!$V$7:$V$46,Home!$B$4&amp;"-"&amp;6)=1,IF(INDEX('Roster'!$T$7:$T$46,MATCH(Home!$B$4&amp;"-"&amp;6,'Roster'!$V$7:$V$46,0))="","",INDEX('Roster'!$T$7:$T$46,MATCH(Home!$B$4&amp;"-"&amp;6,'Roster'!$V$7:$V$46,0))),"")</x:f>
      </x:c>
      <x:c r="J12" s="14" t="str">
        <x:f>IF(COUNTIF('Roster'!$V$7:$V$46,Home!$B$4&amp;"-"&amp;6)=1,IF(INDEX('Roster'!$E$7:$E$46,MATCH(Home!$B$4&amp;"-"&amp;6,'Roster'!$V$7:$V$46,0))="","",INDEX('Roster'!$E$7:$E$46,MATCH(Home!$B$4&amp;"-"&amp;6,'Roster'!$V$7:$V$46,0))),"")</x:f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44" customHeight="1">
      <x:c r="A13" s="15" t="str">
        <x:f>IF(COUNTIF('Roster'!$V$7:$V$46,Home!$B$4&amp;"-"&amp;7)=1,IF(INDEX('Roster'!$A$7:$A$46,MATCH(Home!$B$4&amp;"-"&amp;7,'Roster'!$V$7:$V$46,0))="","",INDEX('Roster'!$A$7:$A$46,MATCH(Home!$B$4&amp;"-"&amp;7,'Roster'!$V$7:$V$46,0))),"")</x:f>
      </x:c>
      <x:c r="B13" s="15" t="str">
        <x:f>IF(COUNTIF('Roster'!$V$7:$V$46,Home!$B$4&amp;"-"&amp;7)=1,IF(INDEX('Roster'!$B$7:$B$46,MATCH(Home!$B$4&amp;"-"&amp;7,'Roster'!$V$7:$V$46,0))="","",INDEX('Roster'!$B$7:$B$46,MATCH(Home!$B$4&amp;"-"&amp;7,'Roster'!$V$7:$V$46,0))),"")</x:f>
      </x:c>
      <x:c r="C13" s="15" t="str">
        <x:f>IF(COUNTIF('Roster'!$V$7:$V$46,Home!$B$4&amp;"-"&amp;7)=1,IF(INDEX('Roster'!$L$7:$L$46,MATCH(Home!$B$4&amp;"-"&amp;7,'Roster'!$V$7:$V$46,0))="","",INDEX('Roster'!$L$7:$L$46,MATCH(Home!$B$4&amp;"-"&amp;7,'Roster'!$V$7:$V$46,0))),"")</x:f>
      </x:c>
      <x:c r="D13" s="15" t="str">
        <x:f>IF(COUNTIF('Roster'!$V$7:$V$46,Home!$B$4&amp;"-"&amp;7)=1,IF(INDEX('Roster'!$O$7:$O$46,MATCH(Home!$B$4&amp;"-"&amp;7,'Roster'!$V$7:$V$46,0))="","",INDEX('Roster'!$O$7:$O$46,MATCH(Home!$B$4&amp;"-"&amp;7,'Roster'!$V$7:$V$46,0))),"")</x:f>
      </x:c>
      <x:c r="E13" s="53" t="str">
        <x:f>IF(AND(ISNUMBER(C13),ISNUMBER(D13)),D13-C13,"")</x:f>
      </x:c>
      <x:c r="F13" s="15" t="str">
        <x:f>IF(COUNTIF('Roster'!$V$7:$V$46,Home!$B$4&amp;"-"&amp;7)=1,IF(INDEX('Roster'!$Q$7:$Q$46,MATCH(Home!$B$4&amp;"-"&amp;7,'Roster'!$V$7:$V$46,0))="","",INDEX('Roster'!$Q$7:$Q$46,MATCH(Home!$B$4&amp;"-"&amp;7,'Roster'!$V$7:$V$46,0))),"")</x:f>
      </x:c>
      <x:c r="G13" s="15" t="str">
        <x:f>IF(COUNTIF('Roster'!$V$7:$V$46,Home!$B$4&amp;"-"&amp;7)=1,IF(INDEX('Roster'!$R$7:$R$46,MATCH(Home!$B$4&amp;"-"&amp;7,'Roster'!$V$7:$V$46,0))="","",INDEX('Roster'!$R$7:$R$46,MATCH(Home!$B$4&amp;"-"&amp;7,'Roster'!$V$7:$V$46,0))),"")</x:f>
      </x:c>
      <x:c r="H13" s="15" t="str">
        <x:f>IF(COUNTIF('Roster'!$V$7:$V$46,Home!$B$4&amp;"-"&amp;7)=1,IF(INDEX('Roster'!$D$7:$D$46,MATCH(Home!$B$4&amp;"-"&amp;7,'Roster'!$V$7:$V$46,0))="","",INDEX('Roster'!$D$7:$D$46,MATCH(Home!$B$4&amp;"-"&amp;7,'Roster'!$V$7:$V$46,0))),"")</x:f>
      </x:c>
      <x:c r="I13" s="15" t="str">
        <x:f>IF(COUNTIF('Roster'!$V$7:$V$46,Home!$B$4&amp;"-"&amp;7)=1,IF(INDEX('Roster'!$T$7:$T$46,MATCH(Home!$B$4&amp;"-"&amp;7,'Roster'!$V$7:$V$46,0))="","",INDEX('Roster'!$T$7:$T$46,MATCH(Home!$B$4&amp;"-"&amp;7,'Roster'!$V$7:$V$46,0))),"")</x:f>
      </x:c>
      <x:c r="J13" s="15" t="str">
        <x:f>IF(COUNTIF('Roster'!$V$7:$V$46,Home!$B$4&amp;"-"&amp;7)=1,IF(INDEX('Roster'!$E$7:$E$46,MATCH(Home!$B$4&amp;"-"&amp;7,'Roster'!$V$7:$V$46,0))="","",INDEX('Roster'!$E$7:$E$46,MATCH(Home!$B$4&amp;"-"&amp;7,'Roster'!$V$7:$V$46,0))),"")</x:f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44" customHeight="1">
      <x:c r="A14" s="14" t="str">
        <x:f>IF(COUNTIF('Roster'!$V$7:$V$46,Home!$B$4&amp;"-"&amp;8)=1,IF(INDEX('Roster'!$A$7:$A$46,MATCH(Home!$B$4&amp;"-"&amp;8,'Roster'!$V$7:$V$46,0))="","",INDEX('Roster'!$A$7:$A$46,MATCH(Home!$B$4&amp;"-"&amp;8,'Roster'!$V$7:$V$46,0))),"")</x:f>
      </x:c>
      <x:c r="B14" s="14" t="str">
        <x:f>IF(COUNTIF('Roster'!$V$7:$V$46,Home!$B$4&amp;"-"&amp;8)=1,IF(INDEX('Roster'!$B$7:$B$46,MATCH(Home!$B$4&amp;"-"&amp;8,'Roster'!$V$7:$V$46,0))="","",INDEX('Roster'!$B$7:$B$46,MATCH(Home!$B$4&amp;"-"&amp;8,'Roster'!$V$7:$V$46,0))),"")</x:f>
      </x:c>
      <x:c r="C14" s="14" t="str">
        <x:f>IF(COUNTIF('Roster'!$V$7:$V$46,Home!$B$4&amp;"-"&amp;8)=1,IF(INDEX('Roster'!$L$7:$L$46,MATCH(Home!$B$4&amp;"-"&amp;8,'Roster'!$V$7:$V$46,0))="","",INDEX('Roster'!$L$7:$L$46,MATCH(Home!$B$4&amp;"-"&amp;8,'Roster'!$V$7:$V$46,0))),"")</x:f>
      </x:c>
      <x:c r="D14" s="14" t="str">
        <x:f>IF(COUNTIF('Roster'!$V$7:$V$46,Home!$B$4&amp;"-"&amp;8)=1,IF(INDEX('Roster'!$O$7:$O$46,MATCH(Home!$B$4&amp;"-"&amp;8,'Roster'!$V$7:$V$46,0))="","",INDEX('Roster'!$O$7:$O$46,MATCH(Home!$B$4&amp;"-"&amp;8,'Roster'!$V$7:$V$46,0))),"")</x:f>
      </x:c>
      <x:c r="E14" s="54" t="str">
        <x:f>IF(AND(ISNUMBER(C14),ISNUMBER(D14)),D14-C14,"")</x:f>
      </x:c>
      <x:c r="F14" s="14" t="str">
        <x:f>IF(COUNTIF('Roster'!$V$7:$V$46,Home!$B$4&amp;"-"&amp;8)=1,IF(INDEX('Roster'!$Q$7:$Q$46,MATCH(Home!$B$4&amp;"-"&amp;8,'Roster'!$V$7:$V$46,0))="","",INDEX('Roster'!$Q$7:$Q$46,MATCH(Home!$B$4&amp;"-"&amp;8,'Roster'!$V$7:$V$46,0))),"")</x:f>
      </x:c>
      <x:c r="G14" s="14" t="str">
        <x:f>IF(COUNTIF('Roster'!$V$7:$V$46,Home!$B$4&amp;"-"&amp;8)=1,IF(INDEX('Roster'!$R$7:$R$46,MATCH(Home!$B$4&amp;"-"&amp;8,'Roster'!$V$7:$V$46,0))="","",INDEX('Roster'!$R$7:$R$46,MATCH(Home!$B$4&amp;"-"&amp;8,'Roster'!$V$7:$V$46,0))),"")</x:f>
      </x:c>
      <x:c r="H14" s="14" t="str">
        <x:f>IF(COUNTIF('Roster'!$V$7:$V$46,Home!$B$4&amp;"-"&amp;8)=1,IF(INDEX('Roster'!$D$7:$D$46,MATCH(Home!$B$4&amp;"-"&amp;8,'Roster'!$V$7:$V$46,0))="","",INDEX('Roster'!$D$7:$D$46,MATCH(Home!$B$4&amp;"-"&amp;8,'Roster'!$V$7:$V$46,0))),"")</x:f>
      </x:c>
      <x:c r="I14" s="14" t="str">
        <x:f>IF(COUNTIF('Roster'!$V$7:$V$46,Home!$B$4&amp;"-"&amp;8)=1,IF(INDEX('Roster'!$T$7:$T$46,MATCH(Home!$B$4&amp;"-"&amp;8,'Roster'!$V$7:$V$46,0))="","",INDEX('Roster'!$T$7:$T$46,MATCH(Home!$B$4&amp;"-"&amp;8,'Roster'!$V$7:$V$46,0))),"")</x:f>
      </x:c>
      <x:c r="J14" s="14" t="str">
        <x:f>IF(COUNTIF('Roster'!$V$7:$V$46,Home!$B$4&amp;"-"&amp;8)=1,IF(INDEX('Roster'!$E$7:$E$46,MATCH(Home!$B$4&amp;"-"&amp;8,'Roster'!$V$7:$V$46,0))="","",INDEX('Roster'!$E$7:$E$46,MATCH(Home!$B$4&amp;"-"&amp;8,'Roster'!$V$7:$V$46,0))),"")</x:f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44" customHeight="1">
      <x:c r="A15" s="15" t="str">
        <x:f>IF(COUNTIF('Roster'!$V$7:$V$46,Home!$B$4&amp;"-"&amp;9)=1,IF(INDEX('Roster'!$A$7:$A$46,MATCH(Home!$B$4&amp;"-"&amp;9,'Roster'!$V$7:$V$46,0))="","",INDEX('Roster'!$A$7:$A$46,MATCH(Home!$B$4&amp;"-"&amp;9,'Roster'!$V$7:$V$46,0))),"")</x:f>
      </x:c>
      <x:c r="B15" s="15" t="str">
        <x:f>IF(COUNTIF('Roster'!$V$7:$V$46,Home!$B$4&amp;"-"&amp;9)=1,IF(INDEX('Roster'!$B$7:$B$46,MATCH(Home!$B$4&amp;"-"&amp;9,'Roster'!$V$7:$V$46,0))="","",INDEX('Roster'!$B$7:$B$46,MATCH(Home!$B$4&amp;"-"&amp;9,'Roster'!$V$7:$V$46,0))),"")</x:f>
      </x:c>
      <x:c r="C15" s="15" t="str">
        <x:f>IF(COUNTIF('Roster'!$V$7:$V$46,Home!$B$4&amp;"-"&amp;9)=1,IF(INDEX('Roster'!$L$7:$L$46,MATCH(Home!$B$4&amp;"-"&amp;9,'Roster'!$V$7:$V$46,0))="","",INDEX('Roster'!$L$7:$L$46,MATCH(Home!$B$4&amp;"-"&amp;9,'Roster'!$V$7:$V$46,0))),"")</x:f>
      </x:c>
      <x:c r="D15" s="15" t="str">
        <x:f>IF(COUNTIF('Roster'!$V$7:$V$46,Home!$B$4&amp;"-"&amp;9)=1,IF(INDEX('Roster'!$O$7:$O$46,MATCH(Home!$B$4&amp;"-"&amp;9,'Roster'!$V$7:$V$46,0))="","",INDEX('Roster'!$O$7:$O$46,MATCH(Home!$B$4&amp;"-"&amp;9,'Roster'!$V$7:$V$46,0))),"")</x:f>
      </x:c>
      <x:c r="E15" s="53" t="str">
        <x:f>IF(AND(ISNUMBER(C15),ISNUMBER(D15)),D15-C15,"")</x:f>
      </x:c>
      <x:c r="F15" s="15" t="str">
        <x:f>IF(COUNTIF('Roster'!$V$7:$V$46,Home!$B$4&amp;"-"&amp;9)=1,IF(INDEX('Roster'!$Q$7:$Q$46,MATCH(Home!$B$4&amp;"-"&amp;9,'Roster'!$V$7:$V$46,0))="","",INDEX('Roster'!$Q$7:$Q$46,MATCH(Home!$B$4&amp;"-"&amp;9,'Roster'!$V$7:$V$46,0))),"")</x:f>
      </x:c>
      <x:c r="G15" s="15" t="str">
        <x:f>IF(COUNTIF('Roster'!$V$7:$V$46,Home!$B$4&amp;"-"&amp;9)=1,IF(INDEX('Roster'!$R$7:$R$46,MATCH(Home!$B$4&amp;"-"&amp;9,'Roster'!$V$7:$V$46,0))="","",INDEX('Roster'!$R$7:$R$46,MATCH(Home!$B$4&amp;"-"&amp;9,'Roster'!$V$7:$V$46,0))),"")</x:f>
      </x:c>
      <x:c r="H15" s="15" t="str">
        <x:f>IF(COUNTIF('Roster'!$V$7:$V$46,Home!$B$4&amp;"-"&amp;9)=1,IF(INDEX('Roster'!$D$7:$D$46,MATCH(Home!$B$4&amp;"-"&amp;9,'Roster'!$V$7:$V$46,0))="","",INDEX('Roster'!$D$7:$D$46,MATCH(Home!$B$4&amp;"-"&amp;9,'Roster'!$V$7:$V$46,0))),"")</x:f>
      </x:c>
      <x:c r="I15" s="15" t="str">
        <x:f>IF(COUNTIF('Roster'!$V$7:$V$46,Home!$B$4&amp;"-"&amp;9)=1,IF(INDEX('Roster'!$T$7:$T$46,MATCH(Home!$B$4&amp;"-"&amp;9,'Roster'!$V$7:$V$46,0))="","",INDEX('Roster'!$T$7:$T$46,MATCH(Home!$B$4&amp;"-"&amp;9,'Roster'!$V$7:$V$46,0))),"")</x:f>
      </x:c>
      <x:c r="J15" s="15" t="str">
        <x:f>IF(COUNTIF('Roster'!$V$7:$V$46,Home!$B$4&amp;"-"&amp;9)=1,IF(INDEX('Roster'!$E$7:$E$46,MATCH(Home!$B$4&amp;"-"&amp;9,'Roster'!$V$7:$V$46,0))="","",INDEX('Roster'!$E$7:$E$46,MATCH(Home!$B$4&amp;"-"&amp;9,'Roster'!$V$7:$V$46,0))),"")</x:f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44" customHeight="1">
      <x:c r="A16" s="14" t="str">
        <x:f>IF(COUNTIF('Roster'!$V$7:$V$46,Home!$B$4&amp;"-"&amp;10)=1,IF(INDEX('Roster'!$A$7:$A$46,MATCH(Home!$B$4&amp;"-"&amp;10,'Roster'!$V$7:$V$46,0))="","",INDEX('Roster'!$A$7:$A$46,MATCH(Home!$B$4&amp;"-"&amp;10,'Roster'!$V$7:$V$46,0))),"")</x:f>
      </x:c>
      <x:c r="B16" s="14" t="str">
        <x:f>IF(COUNTIF('Roster'!$V$7:$V$46,Home!$B$4&amp;"-"&amp;10)=1,IF(INDEX('Roster'!$B$7:$B$46,MATCH(Home!$B$4&amp;"-"&amp;10,'Roster'!$V$7:$V$46,0))="","",INDEX('Roster'!$B$7:$B$46,MATCH(Home!$B$4&amp;"-"&amp;10,'Roster'!$V$7:$V$46,0))),"")</x:f>
      </x:c>
      <x:c r="C16" s="14" t="str">
        <x:f>IF(COUNTIF('Roster'!$V$7:$V$46,Home!$B$4&amp;"-"&amp;10)=1,IF(INDEX('Roster'!$L$7:$L$46,MATCH(Home!$B$4&amp;"-"&amp;10,'Roster'!$V$7:$V$46,0))="","",INDEX('Roster'!$L$7:$L$46,MATCH(Home!$B$4&amp;"-"&amp;10,'Roster'!$V$7:$V$46,0))),"")</x:f>
      </x:c>
      <x:c r="D16" s="14" t="str">
        <x:f>IF(COUNTIF('Roster'!$V$7:$V$46,Home!$B$4&amp;"-"&amp;10)=1,IF(INDEX('Roster'!$O$7:$O$46,MATCH(Home!$B$4&amp;"-"&amp;10,'Roster'!$V$7:$V$46,0))="","",INDEX('Roster'!$O$7:$O$46,MATCH(Home!$B$4&amp;"-"&amp;10,'Roster'!$V$7:$V$46,0))),"")</x:f>
      </x:c>
      <x:c r="E16" s="54" t="str">
        <x:f>IF(AND(ISNUMBER(C16),ISNUMBER(D16)),D16-C16,"")</x:f>
      </x:c>
      <x:c r="F16" s="14" t="str">
        <x:f>IF(COUNTIF('Roster'!$V$7:$V$46,Home!$B$4&amp;"-"&amp;10)=1,IF(INDEX('Roster'!$Q$7:$Q$46,MATCH(Home!$B$4&amp;"-"&amp;10,'Roster'!$V$7:$V$46,0))="","",INDEX('Roster'!$Q$7:$Q$46,MATCH(Home!$B$4&amp;"-"&amp;10,'Roster'!$V$7:$V$46,0))),"")</x:f>
      </x:c>
      <x:c r="G16" s="14" t="str">
        <x:f>IF(COUNTIF('Roster'!$V$7:$V$46,Home!$B$4&amp;"-"&amp;10)=1,IF(INDEX('Roster'!$R$7:$R$46,MATCH(Home!$B$4&amp;"-"&amp;10,'Roster'!$V$7:$V$46,0))="","",INDEX('Roster'!$R$7:$R$46,MATCH(Home!$B$4&amp;"-"&amp;10,'Roster'!$V$7:$V$46,0))),"")</x:f>
      </x:c>
      <x:c r="H16" s="14" t="str">
        <x:f>IF(COUNTIF('Roster'!$V$7:$V$46,Home!$B$4&amp;"-"&amp;10)=1,IF(INDEX('Roster'!$D$7:$D$46,MATCH(Home!$B$4&amp;"-"&amp;10,'Roster'!$V$7:$V$46,0))="","",INDEX('Roster'!$D$7:$D$46,MATCH(Home!$B$4&amp;"-"&amp;10,'Roster'!$V$7:$V$46,0))),"")</x:f>
      </x:c>
      <x:c r="I16" s="14" t="str">
        <x:f>IF(COUNTIF('Roster'!$V$7:$V$46,Home!$B$4&amp;"-"&amp;10)=1,IF(INDEX('Roster'!$T$7:$T$46,MATCH(Home!$B$4&amp;"-"&amp;10,'Roster'!$V$7:$V$46,0))="","",INDEX('Roster'!$T$7:$T$46,MATCH(Home!$B$4&amp;"-"&amp;10,'Roster'!$V$7:$V$46,0))),"")</x:f>
      </x:c>
      <x:c r="J16" s="14" t="str">
        <x:f>IF(COUNTIF('Roster'!$V$7:$V$46,Home!$B$4&amp;"-"&amp;10)=1,IF(INDEX('Roster'!$E$7:$E$46,MATCH(Home!$B$4&amp;"-"&amp;10,'Roster'!$V$7:$V$46,0))="","",INDEX('Roster'!$E$7:$E$46,MATCH(Home!$B$4&amp;"-"&amp;10,'Roster'!$V$7:$V$46,0))),"")</x:f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44" customHeight="1">
      <x:c r="A17" s="15" t="str">
        <x:f>IF(COUNTIF('Roster'!$V$7:$V$46,Home!$B$4&amp;"-"&amp;11)=1,IF(INDEX('Roster'!$A$7:$A$46,MATCH(Home!$B$4&amp;"-"&amp;11,'Roster'!$V$7:$V$46,0))="","",INDEX('Roster'!$A$7:$A$46,MATCH(Home!$B$4&amp;"-"&amp;11,'Roster'!$V$7:$V$46,0))),"")</x:f>
      </x:c>
      <x:c r="B17" s="15" t="str">
        <x:f>IF(COUNTIF('Roster'!$V$7:$V$46,Home!$B$4&amp;"-"&amp;11)=1,IF(INDEX('Roster'!$B$7:$B$46,MATCH(Home!$B$4&amp;"-"&amp;11,'Roster'!$V$7:$V$46,0))="","",INDEX('Roster'!$B$7:$B$46,MATCH(Home!$B$4&amp;"-"&amp;11,'Roster'!$V$7:$V$46,0))),"")</x:f>
      </x:c>
      <x:c r="C17" s="15" t="str">
        <x:f>IF(COUNTIF('Roster'!$V$7:$V$46,Home!$B$4&amp;"-"&amp;11)=1,IF(INDEX('Roster'!$L$7:$L$46,MATCH(Home!$B$4&amp;"-"&amp;11,'Roster'!$V$7:$V$46,0))="","",INDEX('Roster'!$L$7:$L$46,MATCH(Home!$B$4&amp;"-"&amp;11,'Roster'!$V$7:$V$46,0))),"")</x:f>
      </x:c>
      <x:c r="D17" s="15" t="str">
        <x:f>IF(COUNTIF('Roster'!$V$7:$V$46,Home!$B$4&amp;"-"&amp;11)=1,IF(INDEX('Roster'!$O$7:$O$46,MATCH(Home!$B$4&amp;"-"&amp;11,'Roster'!$V$7:$V$46,0))="","",INDEX('Roster'!$O$7:$O$46,MATCH(Home!$B$4&amp;"-"&amp;11,'Roster'!$V$7:$V$46,0))),"")</x:f>
      </x:c>
      <x:c r="E17" s="53" t="str">
        <x:f>IF(AND(ISNUMBER(C17),ISNUMBER(D17)),D17-C17,"")</x:f>
      </x:c>
      <x:c r="F17" s="15" t="str">
        <x:f>IF(COUNTIF('Roster'!$V$7:$V$46,Home!$B$4&amp;"-"&amp;11)=1,IF(INDEX('Roster'!$Q$7:$Q$46,MATCH(Home!$B$4&amp;"-"&amp;11,'Roster'!$V$7:$V$46,0))="","",INDEX('Roster'!$Q$7:$Q$46,MATCH(Home!$B$4&amp;"-"&amp;11,'Roster'!$V$7:$V$46,0))),"")</x:f>
      </x:c>
      <x:c r="G17" s="15" t="str">
        <x:f>IF(COUNTIF('Roster'!$V$7:$V$46,Home!$B$4&amp;"-"&amp;11)=1,IF(INDEX('Roster'!$R$7:$R$46,MATCH(Home!$B$4&amp;"-"&amp;11,'Roster'!$V$7:$V$46,0))="","",INDEX('Roster'!$R$7:$R$46,MATCH(Home!$B$4&amp;"-"&amp;11,'Roster'!$V$7:$V$46,0))),"")</x:f>
      </x:c>
      <x:c r="H17" s="15" t="str">
        <x:f>IF(COUNTIF('Roster'!$V$7:$V$46,Home!$B$4&amp;"-"&amp;11)=1,IF(INDEX('Roster'!$D$7:$D$46,MATCH(Home!$B$4&amp;"-"&amp;11,'Roster'!$V$7:$V$46,0))="","",INDEX('Roster'!$D$7:$D$46,MATCH(Home!$B$4&amp;"-"&amp;11,'Roster'!$V$7:$V$46,0))),"")</x:f>
      </x:c>
      <x:c r="I17" s="15" t="str">
        <x:f>IF(COUNTIF('Roster'!$V$7:$V$46,Home!$B$4&amp;"-"&amp;11)=1,IF(INDEX('Roster'!$T$7:$T$46,MATCH(Home!$B$4&amp;"-"&amp;11,'Roster'!$V$7:$V$46,0))="","",INDEX('Roster'!$T$7:$T$46,MATCH(Home!$B$4&amp;"-"&amp;11,'Roster'!$V$7:$V$46,0))),"")</x:f>
      </x:c>
      <x:c r="J17" s="15" t="str">
        <x:f>IF(COUNTIF('Roster'!$V$7:$V$46,Home!$B$4&amp;"-"&amp;11)=1,IF(INDEX('Roster'!$E$7:$E$46,MATCH(Home!$B$4&amp;"-"&amp;11,'Roster'!$V$7:$V$46,0))="","",INDEX('Roster'!$E$7:$E$46,MATCH(Home!$B$4&amp;"-"&amp;11,'Roster'!$V$7:$V$46,0))),"")</x:f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44" customHeight="1">
      <x:c r="A18" s="14" t="str">
        <x:f>IF(COUNTIF('Roster'!$V$7:$V$46,Home!$B$4&amp;"-"&amp;12)=1,IF(INDEX('Roster'!$A$7:$A$46,MATCH(Home!$B$4&amp;"-"&amp;12,'Roster'!$V$7:$V$46,0))="","",INDEX('Roster'!$A$7:$A$46,MATCH(Home!$B$4&amp;"-"&amp;12,'Roster'!$V$7:$V$46,0))),"")</x:f>
      </x:c>
      <x:c r="B18" s="14" t="str">
        <x:f>IF(COUNTIF('Roster'!$V$7:$V$46,Home!$B$4&amp;"-"&amp;12)=1,IF(INDEX('Roster'!$B$7:$B$46,MATCH(Home!$B$4&amp;"-"&amp;12,'Roster'!$V$7:$V$46,0))="","",INDEX('Roster'!$B$7:$B$46,MATCH(Home!$B$4&amp;"-"&amp;12,'Roster'!$V$7:$V$46,0))),"")</x:f>
      </x:c>
      <x:c r="C18" s="14" t="str">
        <x:f>IF(COUNTIF('Roster'!$V$7:$V$46,Home!$B$4&amp;"-"&amp;12)=1,IF(INDEX('Roster'!$L$7:$L$46,MATCH(Home!$B$4&amp;"-"&amp;12,'Roster'!$V$7:$V$46,0))="","",INDEX('Roster'!$L$7:$L$46,MATCH(Home!$B$4&amp;"-"&amp;12,'Roster'!$V$7:$V$46,0))),"")</x:f>
      </x:c>
      <x:c r="D18" s="14" t="str">
        <x:f>IF(COUNTIF('Roster'!$V$7:$V$46,Home!$B$4&amp;"-"&amp;12)=1,IF(INDEX('Roster'!$O$7:$O$46,MATCH(Home!$B$4&amp;"-"&amp;12,'Roster'!$V$7:$V$46,0))="","",INDEX('Roster'!$O$7:$O$46,MATCH(Home!$B$4&amp;"-"&amp;12,'Roster'!$V$7:$V$46,0))),"")</x:f>
      </x:c>
      <x:c r="E18" s="54" t="str">
        <x:f>IF(AND(ISNUMBER(C18),ISNUMBER(D18)),D18-C18,"")</x:f>
      </x:c>
      <x:c r="F18" s="14" t="str">
        <x:f>IF(COUNTIF('Roster'!$V$7:$V$46,Home!$B$4&amp;"-"&amp;12)=1,IF(INDEX('Roster'!$Q$7:$Q$46,MATCH(Home!$B$4&amp;"-"&amp;12,'Roster'!$V$7:$V$46,0))="","",INDEX('Roster'!$Q$7:$Q$46,MATCH(Home!$B$4&amp;"-"&amp;12,'Roster'!$V$7:$V$46,0))),"")</x:f>
      </x:c>
      <x:c r="G18" s="14" t="str">
        <x:f>IF(COUNTIF('Roster'!$V$7:$V$46,Home!$B$4&amp;"-"&amp;12)=1,IF(INDEX('Roster'!$R$7:$R$46,MATCH(Home!$B$4&amp;"-"&amp;12,'Roster'!$V$7:$V$46,0))="","",INDEX('Roster'!$R$7:$R$46,MATCH(Home!$B$4&amp;"-"&amp;12,'Roster'!$V$7:$V$46,0))),"")</x:f>
      </x:c>
      <x:c r="H18" s="14" t="str">
        <x:f>IF(COUNTIF('Roster'!$V$7:$V$46,Home!$B$4&amp;"-"&amp;12)=1,IF(INDEX('Roster'!$D$7:$D$46,MATCH(Home!$B$4&amp;"-"&amp;12,'Roster'!$V$7:$V$46,0))="","",INDEX('Roster'!$D$7:$D$46,MATCH(Home!$B$4&amp;"-"&amp;12,'Roster'!$V$7:$V$46,0))),"")</x:f>
      </x:c>
      <x:c r="I18" s="14" t="str">
        <x:f>IF(COUNTIF('Roster'!$V$7:$V$46,Home!$B$4&amp;"-"&amp;12)=1,IF(INDEX('Roster'!$T$7:$T$46,MATCH(Home!$B$4&amp;"-"&amp;12,'Roster'!$V$7:$V$46,0))="","",INDEX('Roster'!$T$7:$T$46,MATCH(Home!$B$4&amp;"-"&amp;12,'Roster'!$V$7:$V$46,0))),"")</x:f>
      </x:c>
      <x:c r="J18" s="14" t="str">
        <x:f>IF(COUNTIF('Roster'!$V$7:$V$46,Home!$B$4&amp;"-"&amp;12)=1,IF(INDEX('Roster'!$E$7:$E$46,MATCH(Home!$B$4&amp;"-"&amp;12,'Roster'!$V$7:$V$46,0))="","",INDEX('Roster'!$E$7:$E$46,MATCH(Home!$B$4&amp;"-"&amp;12,'Roster'!$V$7:$V$46,0))),"")</x:f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44" customHeight="1">
      <x:c r="A19" s="15" t="str">
        <x:f>IF(COUNTIF('Roster'!$V$7:$V$46,Home!$B$4&amp;"-"&amp;13)=1,IF(INDEX('Roster'!$A$7:$A$46,MATCH(Home!$B$4&amp;"-"&amp;13,'Roster'!$V$7:$V$46,0))="","",INDEX('Roster'!$A$7:$A$46,MATCH(Home!$B$4&amp;"-"&amp;13,'Roster'!$V$7:$V$46,0))),"")</x:f>
      </x:c>
      <x:c r="B19" s="15" t="str">
        <x:f>IF(COUNTIF('Roster'!$V$7:$V$46,Home!$B$4&amp;"-"&amp;13)=1,IF(INDEX('Roster'!$B$7:$B$46,MATCH(Home!$B$4&amp;"-"&amp;13,'Roster'!$V$7:$V$46,0))="","",INDEX('Roster'!$B$7:$B$46,MATCH(Home!$B$4&amp;"-"&amp;13,'Roster'!$V$7:$V$46,0))),"")</x:f>
      </x:c>
      <x:c r="C19" s="15" t="str">
        <x:f>IF(COUNTIF('Roster'!$V$7:$V$46,Home!$B$4&amp;"-"&amp;13)=1,IF(INDEX('Roster'!$L$7:$L$46,MATCH(Home!$B$4&amp;"-"&amp;13,'Roster'!$V$7:$V$46,0))="","",INDEX('Roster'!$L$7:$L$46,MATCH(Home!$B$4&amp;"-"&amp;13,'Roster'!$V$7:$V$46,0))),"")</x:f>
      </x:c>
      <x:c r="D19" s="15" t="str">
        <x:f>IF(COUNTIF('Roster'!$V$7:$V$46,Home!$B$4&amp;"-"&amp;13)=1,IF(INDEX('Roster'!$O$7:$O$46,MATCH(Home!$B$4&amp;"-"&amp;13,'Roster'!$V$7:$V$46,0))="","",INDEX('Roster'!$O$7:$O$46,MATCH(Home!$B$4&amp;"-"&amp;13,'Roster'!$V$7:$V$46,0))),"")</x:f>
      </x:c>
      <x:c r="E19" s="53" t="str">
        <x:f>IF(AND(ISNUMBER(C19),ISNUMBER(D19)),D19-C19,"")</x:f>
      </x:c>
      <x:c r="F19" s="15" t="str">
        <x:f>IF(COUNTIF('Roster'!$V$7:$V$46,Home!$B$4&amp;"-"&amp;13)=1,IF(INDEX('Roster'!$Q$7:$Q$46,MATCH(Home!$B$4&amp;"-"&amp;13,'Roster'!$V$7:$V$46,0))="","",INDEX('Roster'!$Q$7:$Q$46,MATCH(Home!$B$4&amp;"-"&amp;13,'Roster'!$V$7:$V$46,0))),"")</x:f>
      </x:c>
      <x:c r="G19" s="15" t="str">
        <x:f>IF(COUNTIF('Roster'!$V$7:$V$46,Home!$B$4&amp;"-"&amp;13)=1,IF(INDEX('Roster'!$R$7:$R$46,MATCH(Home!$B$4&amp;"-"&amp;13,'Roster'!$V$7:$V$46,0))="","",INDEX('Roster'!$R$7:$R$46,MATCH(Home!$B$4&amp;"-"&amp;13,'Roster'!$V$7:$V$46,0))),"")</x:f>
      </x:c>
      <x:c r="H19" s="15" t="str">
        <x:f>IF(COUNTIF('Roster'!$V$7:$V$46,Home!$B$4&amp;"-"&amp;13)=1,IF(INDEX('Roster'!$D$7:$D$46,MATCH(Home!$B$4&amp;"-"&amp;13,'Roster'!$V$7:$V$46,0))="","",INDEX('Roster'!$D$7:$D$46,MATCH(Home!$B$4&amp;"-"&amp;13,'Roster'!$V$7:$V$46,0))),"")</x:f>
      </x:c>
      <x:c r="I19" s="15" t="str">
        <x:f>IF(COUNTIF('Roster'!$V$7:$V$46,Home!$B$4&amp;"-"&amp;13)=1,IF(INDEX('Roster'!$T$7:$T$46,MATCH(Home!$B$4&amp;"-"&amp;13,'Roster'!$V$7:$V$46,0))="","",INDEX('Roster'!$T$7:$T$46,MATCH(Home!$B$4&amp;"-"&amp;13,'Roster'!$V$7:$V$46,0))),"")</x:f>
      </x:c>
      <x:c r="J19" s="15" t="str">
        <x:f>IF(COUNTIF('Roster'!$V$7:$V$46,Home!$B$4&amp;"-"&amp;13)=1,IF(INDEX('Roster'!$E$7:$E$46,MATCH(Home!$B$4&amp;"-"&amp;13,'Roster'!$V$7:$V$46,0))="","",INDEX('Roster'!$E$7:$E$46,MATCH(Home!$B$4&amp;"-"&amp;13,'Roster'!$V$7:$V$46,0))),"")</x:f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44" customHeight="1">
      <x:c r="A20" s="14" t="str">
        <x:f>IF(COUNTIF('Roster'!$V$7:$V$46,Home!$B$4&amp;"-"&amp;14)=1,IF(INDEX('Roster'!$A$7:$A$46,MATCH(Home!$B$4&amp;"-"&amp;14,'Roster'!$V$7:$V$46,0))="","",INDEX('Roster'!$A$7:$A$46,MATCH(Home!$B$4&amp;"-"&amp;14,'Roster'!$V$7:$V$46,0))),"")</x:f>
      </x:c>
      <x:c r="B20" s="14" t="str">
        <x:f>IF(COUNTIF('Roster'!$V$7:$V$46,Home!$B$4&amp;"-"&amp;14)=1,IF(INDEX('Roster'!$B$7:$B$46,MATCH(Home!$B$4&amp;"-"&amp;14,'Roster'!$V$7:$V$46,0))="","",INDEX('Roster'!$B$7:$B$46,MATCH(Home!$B$4&amp;"-"&amp;14,'Roster'!$V$7:$V$46,0))),"")</x:f>
      </x:c>
      <x:c r="C20" s="14" t="str">
        <x:f>IF(COUNTIF('Roster'!$V$7:$V$46,Home!$B$4&amp;"-"&amp;14)=1,IF(INDEX('Roster'!$L$7:$L$46,MATCH(Home!$B$4&amp;"-"&amp;14,'Roster'!$V$7:$V$46,0))="","",INDEX('Roster'!$L$7:$L$46,MATCH(Home!$B$4&amp;"-"&amp;14,'Roster'!$V$7:$V$46,0))),"")</x:f>
      </x:c>
      <x:c r="D20" s="14" t="str">
        <x:f>IF(COUNTIF('Roster'!$V$7:$V$46,Home!$B$4&amp;"-"&amp;14)=1,IF(INDEX('Roster'!$O$7:$O$46,MATCH(Home!$B$4&amp;"-"&amp;14,'Roster'!$V$7:$V$46,0))="","",INDEX('Roster'!$O$7:$O$46,MATCH(Home!$B$4&amp;"-"&amp;14,'Roster'!$V$7:$V$46,0))),"")</x:f>
      </x:c>
      <x:c r="E20" s="54" t="str">
        <x:f>IF(AND(ISNUMBER(C20),ISNUMBER(D20)),D20-C20,"")</x:f>
      </x:c>
      <x:c r="F20" s="14" t="str">
        <x:f>IF(COUNTIF('Roster'!$V$7:$V$46,Home!$B$4&amp;"-"&amp;14)=1,IF(INDEX('Roster'!$Q$7:$Q$46,MATCH(Home!$B$4&amp;"-"&amp;14,'Roster'!$V$7:$V$46,0))="","",INDEX('Roster'!$Q$7:$Q$46,MATCH(Home!$B$4&amp;"-"&amp;14,'Roster'!$V$7:$V$46,0))),"")</x:f>
      </x:c>
      <x:c r="G20" s="14" t="str">
        <x:f>IF(COUNTIF('Roster'!$V$7:$V$46,Home!$B$4&amp;"-"&amp;14)=1,IF(INDEX('Roster'!$R$7:$R$46,MATCH(Home!$B$4&amp;"-"&amp;14,'Roster'!$V$7:$V$46,0))="","",INDEX('Roster'!$R$7:$R$46,MATCH(Home!$B$4&amp;"-"&amp;14,'Roster'!$V$7:$V$46,0))),"")</x:f>
      </x:c>
      <x:c r="H20" s="14" t="str">
        <x:f>IF(COUNTIF('Roster'!$V$7:$V$46,Home!$B$4&amp;"-"&amp;14)=1,IF(INDEX('Roster'!$D$7:$D$46,MATCH(Home!$B$4&amp;"-"&amp;14,'Roster'!$V$7:$V$46,0))="","",INDEX('Roster'!$D$7:$D$46,MATCH(Home!$B$4&amp;"-"&amp;14,'Roster'!$V$7:$V$46,0))),"")</x:f>
      </x:c>
      <x:c r="I20" s="14" t="str">
        <x:f>IF(COUNTIF('Roster'!$V$7:$V$46,Home!$B$4&amp;"-"&amp;14)=1,IF(INDEX('Roster'!$T$7:$T$46,MATCH(Home!$B$4&amp;"-"&amp;14,'Roster'!$V$7:$V$46,0))="","",INDEX('Roster'!$T$7:$T$46,MATCH(Home!$B$4&amp;"-"&amp;14,'Roster'!$V$7:$V$46,0))),"")</x:f>
      </x:c>
      <x:c r="J20" s="14" t="str">
        <x:f>IF(COUNTIF('Roster'!$V$7:$V$46,Home!$B$4&amp;"-"&amp;14)=1,IF(INDEX('Roster'!$E$7:$E$46,MATCH(Home!$B$4&amp;"-"&amp;14,'Roster'!$V$7:$V$46,0))="","",INDEX('Roster'!$E$7:$E$46,MATCH(Home!$B$4&amp;"-"&amp;14,'Roster'!$V$7:$V$46,0))),"")</x:f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44" customHeight="1">
      <x:c r="A21" s="15" t="str">
        <x:f>IF(COUNTIF('Roster'!$V$7:$V$46,Home!$B$4&amp;"-"&amp;15)=1,IF(INDEX('Roster'!$A$7:$A$46,MATCH(Home!$B$4&amp;"-"&amp;15,'Roster'!$V$7:$V$46,0))="","",INDEX('Roster'!$A$7:$A$46,MATCH(Home!$B$4&amp;"-"&amp;15,'Roster'!$V$7:$V$46,0))),"")</x:f>
      </x:c>
      <x:c r="B21" s="15" t="str">
        <x:f>IF(COUNTIF('Roster'!$V$7:$V$46,Home!$B$4&amp;"-"&amp;15)=1,IF(INDEX('Roster'!$B$7:$B$46,MATCH(Home!$B$4&amp;"-"&amp;15,'Roster'!$V$7:$V$46,0))="","",INDEX('Roster'!$B$7:$B$46,MATCH(Home!$B$4&amp;"-"&amp;15,'Roster'!$V$7:$V$46,0))),"")</x:f>
      </x:c>
      <x:c r="C21" s="15" t="str">
        <x:f>IF(COUNTIF('Roster'!$V$7:$V$46,Home!$B$4&amp;"-"&amp;15)=1,IF(INDEX('Roster'!$L$7:$L$46,MATCH(Home!$B$4&amp;"-"&amp;15,'Roster'!$V$7:$V$46,0))="","",INDEX('Roster'!$L$7:$L$46,MATCH(Home!$B$4&amp;"-"&amp;15,'Roster'!$V$7:$V$46,0))),"")</x:f>
      </x:c>
      <x:c r="D21" s="15" t="str">
        <x:f>IF(COUNTIF('Roster'!$V$7:$V$46,Home!$B$4&amp;"-"&amp;15)=1,IF(INDEX('Roster'!$O$7:$O$46,MATCH(Home!$B$4&amp;"-"&amp;15,'Roster'!$V$7:$V$46,0))="","",INDEX('Roster'!$O$7:$O$46,MATCH(Home!$B$4&amp;"-"&amp;15,'Roster'!$V$7:$V$46,0))),"")</x:f>
      </x:c>
      <x:c r="E21" s="53" t="str">
        <x:f>IF(AND(ISNUMBER(C21),ISNUMBER(D21)),D21-C21,"")</x:f>
      </x:c>
      <x:c r="F21" s="15" t="str">
        <x:f>IF(COUNTIF('Roster'!$V$7:$V$46,Home!$B$4&amp;"-"&amp;15)=1,IF(INDEX('Roster'!$Q$7:$Q$46,MATCH(Home!$B$4&amp;"-"&amp;15,'Roster'!$V$7:$V$46,0))="","",INDEX('Roster'!$Q$7:$Q$46,MATCH(Home!$B$4&amp;"-"&amp;15,'Roster'!$V$7:$V$46,0))),"")</x:f>
      </x:c>
      <x:c r="G21" s="15" t="str">
        <x:f>IF(COUNTIF('Roster'!$V$7:$V$46,Home!$B$4&amp;"-"&amp;15)=1,IF(INDEX('Roster'!$R$7:$R$46,MATCH(Home!$B$4&amp;"-"&amp;15,'Roster'!$V$7:$V$46,0))="","",INDEX('Roster'!$R$7:$R$46,MATCH(Home!$B$4&amp;"-"&amp;15,'Roster'!$V$7:$V$46,0))),"")</x:f>
      </x:c>
      <x:c r="H21" s="15" t="str">
        <x:f>IF(COUNTIF('Roster'!$V$7:$V$46,Home!$B$4&amp;"-"&amp;15)=1,IF(INDEX('Roster'!$D$7:$D$46,MATCH(Home!$B$4&amp;"-"&amp;15,'Roster'!$V$7:$V$46,0))="","",INDEX('Roster'!$D$7:$D$46,MATCH(Home!$B$4&amp;"-"&amp;15,'Roster'!$V$7:$V$46,0))),"")</x:f>
      </x:c>
      <x:c r="I21" s="15" t="str">
        <x:f>IF(COUNTIF('Roster'!$V$7:$V$46,Home!$B$4&amp;"-"&amp;15)=1,IF(INDEX('Roster'!$T$7:$T$46,MATCH(Home!$B$4&amp;"-"&amp;15,'Roster'!$V$7:$V$46,0))="","",INDEX('Roster'!$T$7:$T$46,MATCH(Home!$B$4&amp;"-"&amp;15,'Roster'!$V$7:$V$46,0))),"")</x:f>
      </x:c>
      <x:c r="J21" s="15" t="str">
        <x:f>IF(COUNTIF('Roster'!$V$7:$V$46,Home!$B$4&amp;"-"&amp;15)=1,IF(INDEX('Roster'!$E$7:$E$46,MATCH(Home!$B$4&amp;"-"&amp;15,'Roster'!$V$7:$V$46,0))="","",INDEX('Roster'!$E$7:$E$46,MATCH(Home!$B$4&amp;"-"&amp;15,'Roster'!$V$7:$V$46,0))),"")</x:f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44" customHeight="1">
      <x:c r="A22" s="14" t="str">
        <x:f>IF(COUNTIF('Roster'!$V$7:$V$46,Home!$B$4&amp;"-"&amp;16)=1,IF(INDEX('Roster'!$A$7:$A$46,MATCH(Home!$B$4&amp;"-"&amp;16,'Roster'!$V$7:$V$46,0))="","",INDEX('Roster'!$A$7:$A$46,MATCH(Home!$B$4&amp;"-"&amp;16,'Roster'!$V$7:$V$46,0))),"")</x:f>
      </x:c>
      <x:c r="B22" s="14" t="str">
        <x:f>IF(COUNTIF('Roster'!$V$7:$V$46,Home!$B$4&amp;"-"&amp;16)=1,IF(INDEX('Roster'!$B$7:$B$46,MATCH(Home!$B$4&amp;"-"&amp;16,'Roster'!$V$7:$V$46,0))="","",INDEX('Roster'!$B$7:$B$46,MATCH(Home!$B$4&amp;"-"&amp;16,'Roster'!$V$7:$V$46,0))),"")</x:f>
      </x:c>
      <x:c r="C22" s="14" t="str">
        <x:f>IF(COUNTIF('Roster'!$V$7:$V$46,Home!$B$4&amp;"-"&amp;16)=1,IF(INDEX('Roster'!$L$7:$L$46,MATCH(Home!$B$4&amp;"-"&amp;16,'Roster'!$V$7:$V$46,0))="","",INDEX('Roster'!$L$7:$L$46,MATCH(Home!$B$4&amp;"-"&amp;16,'Roster'!$V$7:$V$46,0))),"")</x:f>
      </x:c>
      <x:c r="D22" s="14" t="str">
        <x:f>IF(COUNTIF('Roster'!$V$7:$V$46,Home!$B$4&amp;"-"&amp;16)=1,IF(INDEX('Roster'!$O$7:$O$46,MATCH(Home!$B$4&amp;"-"&amp;16,'Roster'!$V$7:$V$46,0))="","",INDEX('Roster'!$O$7:$O$46,MATCH(Home!$B$4&amp;"-"&amp;16,'Roster'!$V$7:$V$46,0))),"")</x:f>
      </x:c>
      <x:c r="E22" s="54" t="str">
        <x:f>IF(AND(ISNUMBER(C22),ISNUMBER(D22)),D22-C22,"")</x:f>
      </x:c>
      <x:c r="F22" s="14" t="str">
        <x:f>IF(COUNTIF('Roster'!$V$7:$V$46,Home!$B$4&amp;"-"&amp;16)=1,IF(INDEX('Roster'!$Q$7:$Q$46,MATCH(Home!$B$4&amp;"-"&amp;16,'Roster'!$V$7:$V$46,0))="","",INDEX('Roster'!$Q$7:$Q$46,MATCH(Home!$B$4&amp;"-"&amp;16,'Roster'!$V$7:$V$46,0))),"")</x:f>
      </x:c>
      <x:c r="G22" s="14" t="str">
        <x:f>IF(COUNTIF('Roster'!$V$7:$V$46,Home!$B$4&amp;"-"&amp;16)=1,IF(INDEX('Roster'!$R$7:$R$46,MATCH(Home!$B$4&amp;"-"&amp;16,'Roster'!$V$7:$V$46,0))="","",INDEX('Roster'!$R$7:$R$46,MATCH(Home!$B$4&amp;"-"&amp;16,'Roster'!$V$7:$V$46,0))),"")</x:f>
      </x:c>
      <x:c r="H22" s="14" t="str">
        <x:f>IF(COUNTIF('Roster'!$V$7:$V$46,Home!$B$4&amp;"-"&amp;16)=1,IF(INDEX('Roster'!$D$7:$D$46,MATCH(Home!$B$4&amp;"-"&amp;16,'Roster'!$V$7:$V$46,0))="","",INDEX('Roster'!$D$7:$D$46,MATCH(Home!$B$4&amp;"-"&amp;16,'Roster'!$V$7:$V$46,0))),"")</x:f>
      </x:c>
      <x:c r="I22" s="14" t="str">
        <x:f>IF(COUNTIF('Roster'!$V$7:$V$46,Home!$B$4&amp;"-"&amp;16)=1,IF(INDEX('Roster'!$T$7:$T$46,MATCH(Home!$B$4&amp;"-"&amp;16,'Roster'!$V$7:$V$46,0))="","",INDEX('Roster'!$T$7:$T$46,MATCH(Home!$B$4&amp;"-"&amp;16,'Roster'!$V$7:$V$46,0))),"")</x:f>
      </x:c>
      <x:c r="J22" s="14" t="str">
        <x:f>IF(COUNTIF('Roster'!$V$7:$V$46,Home!$B$4&amp;"-"&amp;16)=1,IF(INDEX('Roster'!$E$7:$E$46,MATCH(Home!$B$4&amp;"-"&amp;16,'Roster'!$V$7:$V$46,0))="","",INDEX('Roster'!$E$7:$E$46,MATCH(Home!$B$4&amp;"-"&amp;16,'Roster'!$V$7:$V$46,0))),"")</x:f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44" customHeight="1">
      <x:c r="A23" s="15" t="str">
        <x:f>IF(COUNTIF('Roster'!$V$7:$V$46,Home!$B$4&amp;"-"&amp;17)=1,IF(INDEX('Roster'!$A$7:$A$46,MATCH(Home!$B$4&amp;"-"&amp;17,'Roster'!$V$7:$V$46,0))="","",INDEX('Roster'!$A$7:$A$46,MATCH(Home!$B$4&amp;"-"&amp;17,'Roster'!$V$7:$V$46,0))),"")</x:f>
      </x:c>
      <x:c r="B23" s="15" t="str">
        <x:f>IF(COUNTIF('Roster'!$V$7:$V$46,Home!$B$4&amp;"-"&amp;17)=1,IF(INDEX('Roster'!$B$7:$B$46,MATCH(Home!$B$4&amp;"-"&amp;17,'Roster'!$V$7:$V$46,0))="","",INDEX('Roster'!$B$7:$B$46,MATCH(Home!$B$4&amp;"-"&amp;17,'Roster'!$V$7:$V$46,0))),"")</x:f>
      </x:c>
      <x:c r="C23" s="15" t="str">
        <x:f>IF(COUNTIF('Roster'!$V$7:$V$46,Home!$B$4&amp;"-"&amp;17)=1,IF(INDEX('Roster'!$L$7:$L$46,MATCH(Home!$B$4&amp;"-"&amp;17,'Roster'!$V$7:$V$46,0))="","",INDEX('Roster'!$L$7:$L$46,MATCH(Home!$B$4&amp;"-"&amp;17,'Roster'!$V$7:$V$46,0))),"")</x:f>
      </x:c>
      <x:c r="D23" s="15" t="str">
        <x:f>IF(COUNTIF('Roster'!$V$7:$V$46,Home!$B$4&amp;"-"&amp;17)=1,IF(INDEX('Roster'!$O$7:$O$46,MATCH(Home!$B$4&amp;"-"&amp;17,'Roster'!$V$7:$V$46,0))="","",INDEX('Roster'!$O$7:$O$46,MATCH(Home!$B$4&amp;"-"&amp;17,'Roster'!$V$7:$V$46,0))),"")</x:f>
      </x:c>
      <x:c r="E23" s="53" t="str">
        <x:f>IF(AND(ISNUMBER(C23),ISNUMBER(D23)),D23-C23,"")</x:f>
      </x:c>
      <x:c r="F23" s="15" t="str">
        <x:f>IF(COUNTIF('Roster'!$V$7:$V$46,Home!$B$4&amp;"-"&amp;17)=1,IF(INDEX('Roster'!$Q$7:$Q$46,MATCH(Home!$B$4&amp;"-"&amp;17,'Roster'!$V$7:$V$46,0))="","",INDEX('Roster'!$Q$7:$Q$46,MATCH(Home!$B$4&amp;"-"&amp;17,'Roster'!$V$7:$V$46,0))),"")</x:f>
      </x:c>
      <x:c r="G23" s="15" t="str">
        <x:f>IF(COUNTIF('Roster'!$V$7:$V$46,Home!$B$4&amp;"-"&amp;17)=1,IF(INDEX('Roster'!$R$7:$R$46,MATCH(Home!$B$4&amp;"-"&amp;17,'Roster'!$V$7:$V$46,0))="","",INDEX('Roster'!$R$7:$R$46,MATCH(Home!$B$4&amp;"-"&amp;17,'Roster'!$V$7:$V$46,0))),"")</x:f>
      </x:c>
      <x:c r="H23" s="15" t="str">
        <x:f>IF(COUNTIF('Roster'!$V$7:$V$46,Home!$B$4&amp;"-"&amp;17)=1,IF(INDEX('Roster'!$D$7:$D$46,MATCH(Home!$B$4&amp;"-"&amp;17,'Roster'!$V$7:$V$46,0))="","",INDEX('Roster'!$D$7:$D$46,MATCH(Home!$B$4&amp;"-"&amp;17,'Roster'!$V$7:$V$46,0))),"")</x:f>
      </x:c>
      <x:c r="I23" s="15" t="str">
        <x:f>IF(COUNTIF('Roster'!$V$7:$V$46,Home!$B$4&amp;"-"&amp;17)=1,IF(INDEX('Roster'!$T$7:$T$46,MATCH(Home!$B$4&amp;"-"&amp;17,'Roster'!$V$7:$V$46,0))="","",INDEX('Roster'!$T$7:$T$46,MATCH(Home!$B$4&amp;"-"&amp;17,'Roster'!$V$7:$V$46,0))),"")</x:f>
      </x:c>
      <x:c r="J23" s="15" t="str">
        <x:f>IF(COUNTIF('Roster'!$V$7:$V$46,Home!$B$4&amp;"-"&amp;17)=1,IF(INDEX('Roster'!$E$7:$E$46,MATCH(Home!$B$4&amp;"-"&amp;17,'Roster'!$V$7:$V$46,0))="","",INDEX('Roster'!$E$7:$E$46,MATCH(Home!$B$4&amp;"-"&amp;17,'Roster'!$V$7:$V$46,0))),"")</x:f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44" customHeight="1">
      <x:c r="A24" s="14" t="str">
        <x:f>IF(COUNTIF('Roster'!$V$7:$V$46,Home!$B$4&amp;"-"&amp;18)=1,IF(INDEX('Roster'!$A$7:$A$46,MATCH(Home!$B$4&amp;"-"&amp;18,'Roster'!$V$7:$V$46,0))="","",INDEX('Roster'!$A$7:$A$46,MATCH(Home!$B$4&amp;"-"&amp;18,'Roster'!$V$7:$V$46,0))),"")</x:f>
      </x:c>
      <x:c r="B24" s="14" t="str">
        <x:f>IF(COUNTIF('Roster'!$V$7:$V$46,Home!$B$4&amp;"-"&amp;18)=1,IF(INDEX('Roster'!$B$7:$B$46,MATCH(Home!$B$4&amp;"-"&amp;18,'Roster'!$V$7:$V$46,0))="","",INDEX('Roster'!$B$7:$B$46,MATCH(Home!$B$4&amp;"-"&amp;18,'Roster'!$V$7:$V$46,0))),"")</x:f>
      </x:c>
      <x:c r="C24" s="14" t="str">
        <x:f>IF(COUNTIF('Roster'!$V$7:$V$46,Home!$B$4&amp;"-"&amp;18)=1,IF(INDEX('Roster'!$L$7:$L$46,MATCH(Home!$B$4&amp;"-"&amp;18,'Roster'!$V$7:$V$46,0))="","",INDEX('Roster'!$L$7:$L$46,MATCH(Home!$B$4&amp;"-"&amp;18,'Roster'!$V$7:$V$46,0))),"")</x:f>
      </x:c>
      <x:c r="D24" s="14" t="str">
        <x:f>IF(COUNTIF('Roster'!$V$7:$V$46,Home!$B$4&amp;"-"&amp;18)=1,IF(INDEX('Roster'!$O$7:$O$46,MATCH(Home!$B$4&amp;"-"&amp;18,'Roster'!$V$7:$V$46,0))="","",INDEX('Roster'!$O$7:$O$46,MATCH(Home!$B$4&amp;"-"&amp;18,'Roster'!$V$7:$V$46,0))),"")</x:f>
      </x:c>
      <x:c r="E24" s="54" t="str">
        <x:f>IF(AND(ISNUMBER(C24),ISNUMBER(D24)),D24-C24,"")</x:f>
      </x:c>
      <x:c r="F24" s="14" t="str">
        <x:f>IF(COUNTIF('Roster'!$V$7:$V$46,Home!$B$4&amp;"-"&amp;18)=1,IF(INDEX('Roster'!$Q$7:$Q$46,MATCH(Home!$B$4&amp;"-"&amp;18,'Roster'!$V$7:$V$46,0))="","",INDEX('Roster'!$Q$7:$Q$46,MATCH(Home!$B$4&amp;"-"&amp;18,'Roster'!$V$7:$V$46,0))),"")</x:f>
      </x:c>
      <x:c r="G24" s="14" t="str">
        <x:f>IF(COUNTIF('Roster'!$V$7:$V$46,Home!$B$4&amp;"-"&amp;18)=1,IF(INDEX('Roster'!$R$7:$R$46,MATCH(Home!$B$4&amp;"-"&amp;18,'Roster'!$V$7:$V$46,0))="","",INDEX('Roster'!$R$7:$R$46,MATCH(Home!$B$4&amp;"-"&amp;18,'Roster'!$V$7:$V$46,0))),"")</x:f>
      </x:c>
      <x:c r="H24" s="14" t="str">
        <x:f>IF(COUNTIF('Roster'!$V$7:$V$46,Home!$B$4&amp;"-"&amp;18)=1,IF(INDEX('Roster'!$D$7:$D$46,MATCH(Home!$B$4&amp;"-"&amp;18,'Roster'!$V$7:$V$46,0))="","",INDEX('Roster'!$D$7:$D$46,MATCH(Home!$B$4&amp;"-"&amp;18,'Roster'!$V$7:$V$46,0))),"")</x:f>
      </x:c>
      <x:c r="I24" s="14" t="str">
        <x:f>IF(COUNTIF('Roster'!$V$7:$V$46,Home!$B$4&amp;"-"&amp;18)=1,IF(INDEX('Roster'!$T$7:$T$46,MATCH(Home!$B$4&amp;"-"&amp;18,'Roster'!$V$7:$V$46,0))="","",INDEX('Roster'!$T$7:$T$46,MATCH(Home!$B$4&amp;"-"&amp;18,'Roster'!$V$7:$V$46,0))),"")</x:f>
      </x:c>
      <x:c r="J24" s="14" t="str">
        <x:f>IF(COUNTIF('Roster'!$V$7:$V$46,Home!$B$4&amp;"-"&amp;18)=1,IF(INDEX('Roster'!$E$7:$E$46,MATCH(Home!$B$4&amp;"-"&amp;18,'Roster'!$V$7:$V$46,0))="","",INDEX('Roster'!$E$7:$E$46,MATCH(Home!$B$4&amp;"-"&amp;18,'Roster'!$V$7:$V$46,0))),"")</x:f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44" customHeight="1">
      <x:c r="A25" s="15" t="str">
        <x:f>IF(COUNTIF('Roster'!$V$7:$V$46,Home!$B$4&amp;"-"&amp;19)=1,IF(INDEX('Roster'!$A$7:$A$46,MATCH(Home!$B$4&amp;"-"&amp;19,'Roster'!$V$7:$V$46,0))="","",INDEX('Roster'!$A$7:$A$46,MATCH(Home!$B$4&amp;"-"&amp;19,'Roster'!$V$7:$V$46,0))),"")</x:f>
      </x:c>
      <x:c r="B25" s="15" t="str">
        <x:f>IF(COUNTIF('Roster'!$V$7:$V$46,Home!$B$4&amp;"-"&amp;19)=1,IF(INDEX('Roster'!$B$7:$B$46,MATCH(Home!$B$4&amp;"-"&amp;19,'Roster'!$V$7:$V$46,0))="","",INDEX('Roster'!$B$7:$B$46,MATCH(Home!$B$4&amp;"-"&amp;19,'Roster'!$V$7:$V$46,0))),"")</x:f>
      </x:c>
      <x:c r="C25" s="15" t="str">
        <x:f>IF(COUNTIF('Roster'!$V$7:$V$46,Home!$B$4&amp;"-"&amp;19)=1,IF(INDEX('Roster'!$L$7:$L$46,MATCH(Home!$B$4&amp;"-"&amp;19,'Roster'!$V$7:$V$46,0))="","",INDEX('Roster'!$L$7:$L$46,MATCH(Home!$B$4&amp;"-"&amp;19,'Roster'!$V$7:$V$46,0))),"")</x:f>
      </x:c>
      <x:c r="D25" s="15" t="str">
        <x:f>IF(COUNTIF('Roster'!$V$7:$V$46,Home!$B$4&amp;"-"&amp;19)=1,IF(INDEX('Roster'!$O$7:$O$46,MATCH(Home!$B$4&amp;"-"&amp;19,'Roster'!$V$7:$V$46,0))="","",INDEX('Roster'!$O$7:$O$46,MATCH(Home!$B$4&amp;"-"&amp;19,'Roster'!$V$7:$V$46,0))),"")</x:f>
      </x:c>
      <x:c r="E25" s="53" t="str">
        <x:f>IF(AND(ISNUMBER(C25),ISNUMBER(D25)),D25-C25,"")</x:f>
      </x:c>
      <x:c r="F25" s="15" t="str">
        <x:f>IF(COUNTIF('Roster'!$V$7:$V$46,Home!$B$4&amp;"-"&amp;19)=1,IF(INDEX('Roster'!$Q$7:$Q$46,MATCH(Home!$B$4&amp;"-"&amp;19,'Roster'!$V$7:$V$46,0))="","",INDEX('Roster'!$Q$7:$Q$46,MATCH(Home!$B$4&amp;"-"&amp;19,'Roster'!$V$7:$V$46,0))),"")</x:f>
      </x:c>
      <x:c r="G25" s="15" t="str">
        <x:f>IF(COUNTIF('Roster'!$V$7:$V$46,Home!$B$4&amp;"-"&amp;19)=1,IF(INDEX('Roster'!$R$7:$R$46,MATCH(Home!$B$4&amp;"-"&amp;19,'Roster'!$V$7:$V$46,0))="","",INDEX('Roster'!$R$7:$R$46,MATCH(Home!$B$4&amp;"-"&amp;19,'Roster'!$V$7:$V$46,0))),"")</x:f>
      </x:c>
      <x:c r="H25" s="15" t="str">
        <x:f>IF(COUNTIF('Roster'!$V$7:$V$46,Home!$B$4&amp;"-"&amp;19)=1,IF(INDEX('Roster'!$D$7:$D$46,MATCH(Home!$B$4&amp;"-"&amp;19,'Roster'!$V$7:$V$46,0))="","",INDEX('Roster'!$D$7:$D$46,MATCH(Home!$B$4&amp;"-"&amp;19,'Roster'!$V$7:$V$46,0))),"")</x:f>
      </x:c>
      <x:c r="I25" s="15" t="str">
        <x:f>IF(COUNTIF('Roster'!$V$7:$V$46,Home!$B$4&amp;"-"&amp;19)=1,IF(INDEX('Roster'!$T$7:$T$46,MATCH(Home!$B$4&amp;"-"&amp;19,'Roster'!$V$7:$V$46,0))="","",INDEX('Roster'!$T$7:$T$46,MATCH(Home!$B$4&amp;"-"&amp;19,'Roster'!$V$7:$V$46,0))),"")</x:f>
      </x:c>
      <x:c r="J25" s="15" t="str">
        <x:f>IF(COUNTIF('Roster'!$V$7:$V$46,Home!$B$4&amp;"-"&amp;19)=1,IF(INDEX('Roster'!$E$7:$E$46,MATCH(Home!$B$4&amp;"-"&amp;19,'Roster'!$V$7:$V$46,0))="","",INDEX('Roster'!$E$7:$E$46,MATCH(Home!$B$4&amp;"-"&amp;19,'Roster'!$V$7:$V$46,0))),"")</x:f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44" customHeight="1">
      <x:c r="A26" s="14" t="str">
        <x:f>IF(COUNTIF('Roster'!$V$7:$V$46,Home!$B$4&amp;"-"&amp;20)=1,IF(INDEX('Roster'!$A$7:$A$46,MATCH(Home!$B$4&amp;"-"&amp;20,'Roster'!$V$7:$V$46,0))="","",INDEX('Roster'!$A$7:$A$46,MATCH(Home!$B$4&amp;"-"&amp;20,'Roster'!$V$7:$V$46,0))),"")</x:f>
      </x:c>
      <x:c r="B26" s="14" t="str">
        <x:f>IF(COUNTIF('Roster'!$V$7:$V$46,Home!$B$4&amp;"-"&amp;20)=1,IF(INDEX('Roster'!$B$7:$B$46,MATCH(Home!$B$4&amp;"-"&amp;20,'Roster'!$V$7:$V$46,0))="","",INDEX('Roster'!$B$7:$B$46,MATCH(Home!$B$4&amp;"-"&amp;20,'Roster'!$V$7:$V$46,0))),"")</x:f>
      </x:c>
      <x:c r="C26" s="14" t="str">
        <x:f>IF(COUNTIF('Roster'!$V$7:$V$46,Home!$B$4&amp;"-"&amp;20)=1,IF(INDEX('Roster'!$L$7:$L$46,MATCH(Home!$B$4&amp;"-"&amp;20,'Roster'!$V$7:$V$46,0))="","",INDEX('Roster'!$L$7:$L$46,MATCH(Home!$B$4&amp;"-"&amp;20,'Roster'!$V$7:$V$46,0))),"")</x:f>
      </x:c>
      <x:c r="D26" s="14" t="str">
        <x:f>IF(COUNTIF('Roster'!$V$7:$V$46,Home!$B$4&amp;"-"&amp;20)=1,IF(INDEX('Roster'!$O$7:$O$46,MATCH(Home!$B$4&amp;"-"&amp;20,'Roster'!$V$7:$V$46,0))="","",INDEX('Roster'!$O$7:$O$46,MATCH(Home!$B$4&amp;"-"&amp;20,'Roster'!$V$7:$V$46,0))),"")</x:f>
      </x:c>
      <x:c r="E26" s="54" t="str">
        <x:f>IF(AND(ISNUMBER(C26),ISNUMBER(D26)),D26-C26,"")</x:f>
      </x:c>
      <x:c r="F26" s="14" t="str">
        <x:f>IF(COUNTIF('Roster'!$V$7:$V$46,Home!$B$4&amp;"-"&amp;20)=1,IF(INDEX('Roster'!$Q$7:$Q$46,MATCH(Home!$B$4&amp;"-"&amp;20,'Roster'!$V$7:$V$46,0))="","",INDEX('Roster'!$Q$7:$Q$46,MATCH(Home!$B$4&amp;"-"&amp;20,'Roster'!$V$7:$V$46,0))),"")</x:f>
      </x:c>
      <x:c r="G26" s="14" t="str">
        <x:f>IF(COUNTIF('Roster'!$V$7:$V$46,Home!$B$4&amp;"-"&amp;20)=1,IF(INDEX('Roster'!$R$7:$R$46,MATCH(Home!$B$4&amp;"-"&amp;20,'Roster'!$V$7:$V$46,0))="","",INDEX('Roster'!$R$7:$R$46,MATCH(Home!$B$4&amp;"-"&amp;20,'Roster'!$V$7:$V$46,0))),"")</x:f>
      </x:c>
      <x:c r="H26" s="14" t="str">
        <x:f>IF(COUNTIF('Roster'!$V$7:$V$46,Home!$B$4&amp;"-"&amp;20)=1,IF(INDEX('Roster'!$D$7:$D$46,MATCH(Home!$B$4&amp;"-"&amp;20,'Roster'!$V$7:$V$46,0))="","",INDEX('Roster'!$D$7:$D$46,MATCH(Home!$B$4&amp;"-"&amp;20,'Roster'!$V$7:$V$46,0))),"")</x:f>
      </x:c>
      <x:c r="I26" s="14" t="str">
        <x:f>IF(COUNTIF('Roster'!$V$7:$V$46,Home!$B$4&amp;"-"&amp;20)=1,IF(INDEX('Roster'!$T$7:$T$46,MATCH(Home!$B$4&amp;"-"&amp;20,'Roster'!$V$7:$V$46,0))="","",INDEX('Roster'!$T$7:$T$46,MATCH(Home!$B$4&amp;"-"&amp;20,'Roster'!$V$7:$V$46,0))),"")</x:f>
      </x:c>
      <x:c r="J26" s="14" t="str">
        <x:f>IF(COUNTIF('Roster'!$V$7:$V$46,Home!$B$4&amp;"-"&amp;20)=1,IF(INDEX('Roster'!$E$7:$E$46,MATCH(Home!$B$4&amp;"-"&amp;20,'Roster'!$V$7:$V$46,0))="","",INDEX('Roster'!$E$7:$E$46,MATCH(Home!$B$4&amp;"-"&amp;20,'Roster'!$V$7:$V$46,0))),"")</x:f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44" customHeight="1">
      <x:c r="A27" s="15" t="str">
        <x:f>IF(COUNTIF('Roster'!$V$7:$V$46,Home!$B$4&amp;"-"&amp;21)=1,IF(INDEX('Roster'!$A$7:$A$46,MATCH(Home!$B$4&amp;"-"&amp;21,'Roster'!$V$7:$V$46,0))="","",INDEX('Roster'!$A$7:$A$46,MATCH(Home!$B$4&amp;"-"&amp;21,'Roster'!$V$7:$V$46,0))),"")</x:f>
      </x:c>
      <x:c r="B27" s="15" t="str">
        <x:f>IF(COUNTIF('Roster'!$V$7:$V$46,Home!$B$4&amp;"-"&amp;21)=1,IF(INDEX('Roster'!$B$7:$B$46,MATCH(Home!$B$4&amp;"-"&amp;21,'Roster'!$V$7:$V$46,0))="","",INDEX('Roster'!$B$7:$B$46,MATCH(Home!$B$4&amp;"-"&amp;21,'Roster'!$V$7:$V$46,0))),"")</x:f>
      </x:c>
      <x:c r="C27" s="15" t="str">
        <x:f>IF(COUNTIF('Roster'!$V$7:$V$46,Home!$B$4&amp;"-"&amp;21)=1,IF(INDEX('Roster'!$L$7:$L$46,MATCH(Home!$B$4&amp;"-"&amp;21,'Roster'!$V$7:$V$46,0))="","",INDEX('Roster'!$L$7:$L$46,MATCH(Home!$B$4&amp;"-"&amp;21,'Roster'!$V$7:$V$46,0))),"")</x:f>
      </x:c>
      <x:c r="D27" s="15" t="str">
        <x:f>IF(COUNTIF('Roster'!$V$7:$V$46,Home!$B$4&amp;"-"&amp;21)=1,IF(INDEX('Roster'!$O$7:$O$46,MATCH(Home!$B$4&amp;"-"&amp;21,'Roster'!$V$7:$V$46,0))="","",INDEX('Roster'!$O$7:$O$46,MATCH(Home!$B$4&amp;"-"&amp;21,'Roster'!$V$7:$V$46,0))),"")</x:f>
      </x:c>
      <x:c r="E27" s="53" t="str">
        <x:f>IF(AND(ISNUMBER(C27),ISNUMBER(D27)),D27-C27,"")</x:f>
      </x:c>
      <x:c r="F27" s="15" t="str">
        <x:f>IF(COUNTIF('Roster'!$V$7:$V$46,Home!$B$4&amp;"-"&amp;21)=1,IF(INDEX('Roster'!$Q$7:$Q$46,MATCH(Home!$B$4&amp;"-"&amp;21,'Roster'!$V$7:$V$46,0))="","",INDEX('Roster'!$Q$7:$Q$46,MATCH(Home!$B$4&amp;"-"&amp;21,'Roster'!$V$7:$V$46,0))),"")</x:f>
      </x:c>
      <x:c r="G27" s="15" t="str">
        <x:f>IF(COUNTIF('Roster'!$V$7:$V$46,Home!$B$4&amp;"-"&amp;21)=1,IF(INDEX('Roster'!$R$7:$R$46,MATCH(Home!$B$4&amp;"-"&amp;21,'Roster'!$V$7:$V$46,0))="","",INDEX('Roster'!$R$7:$R$46,MATCH(Home!$B$4&amp;"-"&amp;21,'Roster'!$V$7:$V$46,0))),"")</x:f>
      </x:c>
      <x:c r="H27" s="15" t="str">
        <x:f>IF(COUNTIF('Roster'!$V$7:$V$46,Home!$B$4&amp;"-"&amp;21)=1,IF(INDEX('Roster'!$D$7:$D$46,MATCH(Home!$B$4&amp;"-"&amp;21,'Roster'!$V$7:$V$46,0))="","",INDEX('Roster'!$D$7:$D$46,MATCH(Home!$B$4&amp;"-"&amp;21,'Roster'!$V$7:$V$46,0))),"")</x:f>
      </x:c>
      <x:c r="I27" s="15" t="str">
        <x:f>IF(COUNTIF('Roster'!$V$7:$V$46,Home!$B$4&amp;"-"&amp;21)=1,IF(INDEX('Roster'!$T$7:$T$46,MATCH(Home!$B$4&amp;"-"&amp;21,'Roster'!$V$7:$V$46,0))="","",INDEX('Roster'!$T$7:$T$46,MATCH(Home!$B$4&amp;"-"&amp;21,'Roster'!$V$7:$V$46,0))),"")</x:f>
      </x:c>
      <x:c r="J27" s="15" t="str">
        <x:f>IF(COUNTIF('Roster'!$V$7:$V$46,Home!$B$4&amp;"-"&amp;21)=1,IF(INDEX('Roster'!$E$7:$E$46,MATCH(Home!$B$4&amp;"-"&amp;21,'Roster'!$V$7:$V$46,0))="","",INDEX('Roster'!$E$7:$E$46,MATCH(Home!$B$4&amp;"-"&amp;21,'Roster'!$V$7:$V$46,0))),"")</x:f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44" customHeight="1">
      <x:c r="A28" s="14" t="str">
        <x:f>IF(COUNTIF('Roster'!$V$7:$V$46,Home!$B$4&amp;"-"&amp;22)=1,IF(INDEX('Roster'!$A$7:$A$46,MATCH(Home!$B$4&amp;"-"&amp;22,'Roster'!$V$7:$V$46,0))="","",INDEX('Roster'!$A$7:$A$46,MATCH(Home!$B$4&amp;"-"&amp;22,'Roster'!$V$7:$V$46,0))),"")</x:f>
      </x:c>
      <x:c r="B28" s="14" t="str">
        <x:f>IF(COUNTIF('Roster'!$V$7:$V$46,Home!$B$4&amp;"-"&amp;22)=1,IF(INDEX('Roster'!$B$7:$B$46,MATCH(Home!$B$4&amp;"-"&amp;22,'Roster'!$V$7:$V$46,0))="","",INDEX('Roster'!$B$7:$B$46,MATCH(Home!$B$4&amp;"-"&amp;22,'Roster'!$V$7:$V$46,0))),"")</x:f>
      </x:c>
      <x:c r="C28" s="14" t="str">
        <x:f>IF(COUNTIF('Roster'!$V$7:$V$46,Home!$B$4&amp;"-"&amp;22)=1,IF(INDEX('Roster'!$L$7:$L$46,MATCH(Home!$B$4&amp;"-"&amp;22,'Roster'!$V$7:$V$46,0))="","",INDEX('Roster'!$L$7:$L$46,MATCH(Home!$B$4&amp;"-"&amp;22,'Roster'!$V$7:$V$46,0))),"")</x:f>
      </x:c>
      <x:c r="D28" s="14" t="str">
        <x:f>IF(COUNTIF('Roster'!$V$7:$V$46,Home!$B$4&amp;"-"&amp;22)=1,IF(INDEX('Roster'!$O$7:$O$46,MATCH(Home!$B$4&amp;"-"&amp;22,'Roster'!$V$7:$V$46,0))="","",INDEX('Roster'!$O$7:$O$46,MATCH(Home!$B$4&amp;"-"&amp;22,'Roster'!$V$7:$V$46,0))),"")</x:f>
      </x:c>
      <x:c r="E28" s="54" t="str">
        <x:f>IF(AND(ISNUMBER(C28),ISNUMBER(D28)),D28-C28,"")</x:f>
      </x:c>
      <x:c r="F28" s="14" t="str">
        <x:f>IF(COUNTIF('Roster'!$V$7:$V$46,Home!$B$4&amp;"-"&amp;22)=1,IF(INDEX('Roster'!$Q$7:$Q$46,MATCH(Home!$B$4&amp;"-"&amp;22,'Roster'!$V$7:$V$46,0))="","",INDEX('Roster'!$Q$7:$Q$46,MATCH(Home!$B$4&amp;"-"&amp;22,'Roster'!$V$7:$V$46,0))),"")</x:f>
      </x:c>
      <x:c r="G28" s="14" t="str">
        <x:f>IF(COUNTIF('Roster'!$V$7:$V$46,Home!$B$4&amp;"-"&amp;22)=1,IF(INDEX('Roster'!$R$7:$R$46,MATCH(Home!$B$4&amp;"-"&amp;22,'Roster'!$V$7:$V$46,0))="","",INDEX('Roster'!$R$7:$R$46,MATCH(Home!$B$4&amp;"-"&amp;22,'Roster'!$V$7:$V$46,0))),"")</x:f>
      </x:c>
      <x:c r="H28" s="14" t="str">
        <x:f>IF(COUNTIF('Roster'!$V$7:$V$46,Home!$B$4&amp;"-"&amp;22)=1,IF(INDEX('Roster'!$D$7:$D$46,MATCH(Home!$B$4&amp;"-"&amp;22,'Roster'!$V$7:$V$46,0))="","",INDEX('Roster'!$D$7:$D$46,MATCH(Home!$B$4&amp;"-"&amp;22,'Roster'!$V$7:$V$46,0))),"")</x:f>
      </x:c>
      <x:c r="I28" s="14" t="str">
        <x:f>IF(COUNTIF('Roster'!$V$7:$V$46,Home!$B$4&amp;"-"&amp;22)=1,IF(INDEX('Roster'!$T$7:$T$46,MATCH(Home!$B$4&amp;"-"&amp;22,'Roster'!$V$7:$V$46,0))="","",INDEX('Roster'!$T$7:$T$46,MATCH(Home!$B$4&amp;"-"&amp;22,'Roster'!$V$7:$V$46,0))),"")</x:f>
      </x:c>
      <x:c r="J28" s="14" t="str">
        <x:f>IF(COUNTIF('Roster'!$V$7:$V$46,Home!$B$4&amp;"-"&amp;22)=1,IF(INDEX('Roster'!$E$7:$E$46,MATCH(Home!$B$4&amp;"-"&amp;22,'Roster'!$V$7:$V$46,0))="","",INDEX('Roster'!$E$7:$E$46,MATCH(Home!$B$4&amp;"-"&amp;22,'Roster'!$V$7:$V$46,0))),"")</x:f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44" customHeight="1">
      <x:c r="A29" s="15" t="str">
        <x:f>IF(COUNTIF('Roster'!$V$7:$V$46,Home!$B$4&amp;"-"&amp;23)=1,IF(INDEX('Roster'!$A$7:$A$46,MATCH(Home!$B$4&amp;"-"&amp;23,'Roster'!$V$7:$V$46,0))="","",INDEX('Roster'!$A$7:$A$46,MATCH(Home!$B$4&amp;"-"&amp;23,'Roster'!$V$7:$V$46,0))),"")</x:f>
      </x:c>
      <x:c r="B29" s="15" t="str">
        <x:f>IF(COUNTIF('Roster'!$V$7:$V$46,Home!$B$4&amp;"-"&amp;23)=1,IF(INDEX('Roster'!$B$7:$B$46,MATCH(Home!$B$4&amp;"-"&amp;23,'Roster'!$V$7:$V$46,0))="","",INDEX('Roster'!$B$7:$B$46,MATCH(Home!$B$4&amp;"-"&amp;23,'Roster'!$V$7:$V$46,0))),"")</x:f>
      </x:c>
      <x:c r="C29" s="15" t="str">
        <x:f>IF(COUNTIF('Roster'!$V$7:$V$46,Home!$B$4&amp;"-"&amp;23)=1,IF(INDEX('Roster'!$L$7:$L$46,MATCH(Home!$B$4&amp;"-"&amp;23,'Roster'!$V$7:$V$46,0))="","",INDEX('Roster'!$L$7:$L$46,MATCH(Home!$B$4&amp;"-"&amp;23,'Roster'!$V$7:$V$46,0))),"")</x:f>
      </x:c>
      <x:c r="D29" s="15" t="str">
        <x:f>IF(COUNTIF('Roster'!$V$7:$V$46,Home!$B$4&amp;"-"&amp;23)=1,IF(INDEX('Roster'!$O$7:$O$46,MATCH(Home!$B$4&amp;"-"&amp;23,'Roster'!$V$7:$V$46,0))="","",INDEX('Roster'!$O$7:$O$46,MATCH(Home!$B$4&amp;"-"&amp;23,'Roster'!$V$7:$V$46,0))),"")</x:f>
      </x:c>
      <x:c r="E29" s="53" t="str">
        <x:f>IF(AND(ISNUMBER(C29),ISNUMBER(D29)),D29-C29,"")</x:f>
      </x:c>
      <x:c r="F29" s="15" t="str">
        <x:f>IF(COUNTIF('Roster'!$V$7:$V$46,Home!$B$4&amp;"-"&amp;23)=1,IF(INDEX('Roster'!$Q$7:$Q$46,MATCH(Home!$B$4&amp;"-"&amp;23,'Roster'!$V$7:$V$46,0))="","",INDEX('Roster'!$Q$7:$Q$46,MATCH(Home!$B$4&amp;"-"&amp;23,'Roster'!$V$7:$V$46,0))),"")</x:f>
      </x:c>
      <x:c r="G29" s="15" t="str">
        <x:f>IF(COUNTIF('Roster'!$V$7:$V$46,Home!$B$4&amp;"-"&amp;23)=1,IF(INDEX('Roster'!$R$7:$R$46,MATCH(Home!$B$4&amp;"-"&amp;23,'Roster'!$V$7:$V$46,0))="","",INDEX('Roster'!$R$7:$R$46,MATCH(Home!$B$4&amp;"-"&amp;23,'Roster'!$V$7:$V$46,0))),"")</x:f>
      </x:c>
      <x:c r="H29" s="15" t="str">
        <x:f>IF(COUNTIF('Roster'!$V$7:$V$46,Home!$B$4&amp;"-"&amp;23)=1,IF(INDEX('Roster'!$D$7:$D$46,MATCH(Home!$B$4&amp;"-"&amp;23,'Roster'!$V$7:$V$46,0))="","",INDEX('Roster'!$D$7:$D$46,MATCH(Home!$B$4&amp;"-"&amp;23,'Roster'!$V$7:$V$46,0))),"")</x:f>
      </x:c>
      <x:c r="I29" s="15" t="str">
        <x:f>IF(COUNTIF('Roster'!$V$7:$V$46,Home!$B$4&amp;"-"&amp;23)=1,IF(INDEX('Roster'!$T$7:$T$46,MATCH(Home!$B$4&amp;"-"&amp;23,'Roster'!$V$7:$V$46,0))="","",INDEX('Roster'!$T$7:$T$46,MATCH(Home!$B$4&amp;"-"&amp;23,'Roster'!$V$7:$V$46,0))),"")</x:f>
      </x:c>
      <x:c r="J29" s="15" t="str">
        <x:f>IF(COUNTIF('Roster'!$V$7:$V$46,Home!$B$4&amp;"-"&amp;23)=1,IF(INDEX('Roster'!$E$7:$E$46,MATCH(Home!$B$4&amp;"-"&amp;23,'Roster'!$V$7:$V$46,0))="","",INDEX('Roster'!$E$7:$E$46,MATCH(Home!$B$4&amp;"-"&amp;23,'Roster'!$V$7:$V$46,0))),"")</x:f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44" customHeight="1">
      <x:c r="A30" s="14" t="str">
        <x:f>IF(COUNTIF('Roster'!$V$7:$V$46,Home!$B$4&amp;"-"&amp;24)=1,IF(INDEX('Roster'!$A$7:$A$46,MATCH(Home!$B$4&amp;"-"&amp;24,'Roster'!$V$7:$V$46,0))="","",INDEX('Roster'!$A$7:$A$46,MATCH(Home!$B$4&amp;"-"&amp;24,'Roster'!$V$7:$V$46,0))),"")</x:f>
      </x:c>
      <x:c r="B30" s="14" t="str">
        <x:f>IF(COUNTIF('Roster'!$V$7:$V$46,Home!$B$4&amp;"-"&amp;24)=1,IF(INDEX('Roster'!$B$7:$B$46,MATCH(Home!$B$4&amp;"-"&amp;24,'Roster'!$V$7:$V$46,0))="","",INDEX('Roster'!$B$7:$B$46,MATCH(Home!$B$4&amp;"-"&amp;24,'Roster'!$V$7:$V$46,0))),"")</x:f>
      </x:c>
      <x:c r="C30" s="14" t="str">
        <x:f>IF(COUNTIF('Roster'!$V$7:$V$46,Home!$B$4&amp;"-"&amp;24)=1,IF(INDEX('Roster'!$L$7:$L$46,MATCH(Home!$B$4&amp;"-"&amp;24,'Roster'!$V$7:$V$46,0))="","",INDEX('Roster'!$L$7:$L$46,MATCH(Home!$B$4&amp;"-"&amp;24,'Roster'!$V$7:$V$46,0))),"")</x:f>
      </x:c>
      <x:c r="D30" s="14" t="str">
        <x:f>IF(COUNTIF('Roster'!$V$7:$V$46,Home!$B$4&amp;"-"&amp;24)=1,IF(INDEX('Roster'!$O$7:$O$46,MATCH(Home!$B$4&amp;"-"&amp;24,'Roster'!$V$7:$V$46,0))="","",INDEX('Roster'!$O$7:$O$46,MATCH(Home!$B$4&amp;"-"&amp;24,'Roster'!$V$7:$V$46,0))),"")</x:f>
      </x:c>
      <x:c r="E30" s="54" t="str">
        <x:f>IF(AND(ISNUMBER(C30),ISNUMBER(D30)),D30-C30,"")</x:f>
      </x:c>
      <x:c r="F30" s="14" t="str">
        <x:f>IF(COUNTIF('Roster'!$V$7:$V$46,Home!$B$4&amp;"-"&amp;24)=1,IF(INDEX('Roster'!$Q$7:$Q$46,MATCH(Home!$B$4&amp;"-"&amp;24,'Roster'!$V$7:$V$46,0))="","",INDEX('Roster'!$Q$7:$Q$46,MATCH(Home!$B$4&amp;"-"&amp;24,'Roster'!$V$7:$V$46,0))),"")</x:f>
      </x:c>
      <x:c r="G30" s="14" t="str">
        <x:f>IF(COUNTIF('Roster'!$V$7:$V$46,Home!$B$4&amp;"-"&amp;24)=1,IF(INDEX('Roster'!$R$7:$R$46,MATCH(Home!$B$4&amp;"-"&amp;24,'Roster'!$V$7:$V$46,0))="","",INDEX('Roster'!$R$7:$R$46,MATCH(Home!$B$4&amp;"-"&amp;24,'Roster'!$V$7:$V$46,0))),"")</x:f>
      </x:c>
      <x:c r="H30" s="14" t="str">
        <x:f>IF(COUNTIF('Roster'!$V$7:$V$46,Home!$B$4&amp;"-"&amp;24)=1,IF(INDEX('Roster'!$D$7:$D$46,MATCH(Home!$B$4&amp;"-"&amp;24,'Roster'!$V$7:$V$46,0))="","",INDEX('Roster'!$D$7:$D$46,MATCH(Home!$B$4&amp;"-"&amp;24,'Roster'!$V$7:$V$46,0))),"")</x:f>
      </x:c>
      <x:c r="I30" s="14" t="str">
        <x:f>IF(COUNTIF('Roster'!$V$7:$V$46,Home!$B$4&amp;"-"&amp;24)=1,IF(INDEX('Roster'!$T$7:$T$46,MATCH(Home!$B$4&amp;"-"&amp;24,'Roster'!$V$7:$V$46,0))="","",INDEX('Roster'!$T$7:$T$46,MATCH(Home!$B$4&amp;"-"&amp;24,'Roster'!$V$7:$V$46,0))),"")</x:f>
      </x:c>
      <x:c r="J30" s="14" t="str">
        <x:f>IF(COUNTIF('Roster'!$V$7:$V$46,Home!$B$4&amp;"-"&amp;24)=1,IF(INDEX('Roster'!$E$7:$E$46,MATCH(Home!$B$4&amp;"-"&amp;24,'Roster'!$V$7:$V$46,0))="","",INDEX('Roster'!$E$7:$E$46,MATCH(Home!$B$4&amp;"-"&amp;24,'Roster'!$V$7:$V$46,0))),"")</x:f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44" customHeight="1">
      <x:c r="A31" s="15" t="str">
        <x:f>IF(COUNTIF('Roster'!$V$7:$V$46,Home!$B$4&amp;"-"&amp;25)=1,IF(INDEX('Roster'!$A$7:$A$46,MATCH(Home!$B$4&amp;"-"&amp;25,'Roster'!$V$7:$V$46,0))="","",INDEX('Roster'!$A$7:$A$46,MATCH(Home!$B$4&amp;"-"&amp;25,'Roster'!$V$7:$V$46,0))),"")</x:f>
      </x:c>
      <x:c r="B31" s="15" t="str">
        <x:f>IF(COUNTIF('Roster'!$V$7:$V$46,Home!$B$4&amp;"-"&amp;25)=1,IF(INDEX('Roster'!$B$7:$B$46,MATCH(Home!$B$4&amp;"-"&amp;25,'Roster'!$V$7:$V$46,0))="","",INDEX('Roster'!$B$7:$B$46,MATCH(Home!$B$4&amp;"-"&amp;25,'Roster'!$V$7:$V$46,0))),"")</x:f>
      </x:c>
      <x:c r="C31" s="15" t="str">
        <x:f>IF(COUNTIF('Roster'!$V$7:$V$46,Home!$B$4&amp;"-"&amp;25)=1,IF(INDEX('Roster'!$L$7:$L$46,MATCH(Home!$B$4&amp;"-"&amp;25,'Roster'!$V$7:$V$46,0))="","",INDEX('Roster'!$L$7:$L$46,MATCH(Home!$B$4&amp;"-"&amp;25,'Roster'!$V$7:$V$46,0))),"")</x:f>
      </x:c>
      <x:c r="D31" s="15" t="str">
        <x:f>IF(COUNTIF('Roster'!$V$7:$V$46,Home!$B$4&amp;"-"&amp;25)=1,IF(INDEX('Roster'!$O$7:$O$46,MATCH(Home!$B$4&amp;"-"&amp;25,'Roster'!$V$7:$V$46,0))="","",INDEX('Roster'!$O$7:$O$46,MATCH(Home!$B$4&amp;"-"&amp;25,'Roster'!$V$7:$V$46,0))),"")</x:f>
      </x:c>
      <x:c r="E31" s="53" t="str">
        <x:f>IF(AND(ISNUMBER(C31),ISNUMBER(D31)),D31-C31,"")</x:f>
      </x:c>
      <x:c r="F31" s="15" t="str">
        <x:f>IF(COUNTIF('Roster'!$V$7:$V$46,Home!$B$4&amp;"-"&amp;25)=1,IF(INDEX('Roster'!$Q$7:$Q$46,MATCH(Home!$B$4&amp;"-"&amp;25,'Roster'!$V$7:$V$46,0))="","",INDEX('Roster'!$Q$7:$Q$46,MATCH(Home!$B$4&amp;"-"&amp;25,'Roster'!$V$7:$V$46,0))),"")</x:f>
      </x:c>
      <x:c r="G31" s="15" t="str">
        <x:f>IF(COUNTIF('Roster'!$V$7:$V$46,Home!$B$4&amp;"-"&amp;25)=1,IF(INDEX('Roster'!$R$7:$R$46,MATCH(Home!$B$4&amp;"-"&amp;25,'Roster'!$V$7:$V$46,0))="","",INDEX('Roster'!$R$7:$R$46,MATCH(Home!$B$4&amp;"-"&amp;25,'Roster'!$V$7:$V$46,0))),"")</x:f>
      </x:c>
      <x:c r="H31" s="15" t="str">
        <x:f>IF(COUNTIF('Roster'!$V$7:$V$46,Home!$B$4&amp;"-"&amp;25)=1,IF(INDEX('Roster'!$D$7:$D$46,MATCH(Home!$B$4&amp;"-"&amp;25,'Roster'!$V$7:$V$46,0))="","",INDEX('Roster'!$D$7:$D$46,MATCH(Home!$B$4&amp;"-"&amp;25,'Roster'!$V$7:$V$46,0))),"")</x:f>
      </x:c>
      <x:c r="I31" s="15" t="str">
        <x:f>IF(COUNTIF('Roster'!$V$7:$V$46,Home!$B$4&amp;"-"&amp;25)=1,IF(INDEX('Roster'!$T$7:$T$46,MATCH(Home!$B$4&amp;"-"&amp;25,'Roster'!$V$7:$V$46,0))="","",INDEX('Roster'!$T$7:$T$46,MATCH(Home!$B$4&amp;"-"&amp;25,'Roster'!$V$7:$V$46,0))),"")</x:f>
      </x:c>
      <x:c r="J31" s="15" t="str">
        <x:f>IF(COUNTIF('Roster'!$V$7:$V$46,Home!$B$4&amp;"-"&amp;25)=1,IF(INDEX('Roster'!$E$7:$E$46,MATCH(Home!$B$4&amp;"-"&amp;25,'Roster'!$V$7:$V$46,0))="","",INDEX('Roster'!$E$7:$E$46,MATCH(Home!$B$4&amp;"-"&amp;25,'Roster'!$V$7:$V$46,0))),"")</x:f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44" customHeight="1">
      <x:c r="A32" s="14" t="str">
        <x:f>IF(COUNTIF('Roster'!$V$7:$V$46,Home!$B$4&amp;"-"&amp;26)=1,IF(INDEX('Roster'!$A$7:$A$46,MATCH(Home!$B$4&amp;"-"&amp;26,'Roster'!$V$7:$V$46,0))="","",INDEX('Roster'!$A$7:$A$46,MATCH(Home!$B$4&amp;"-"&amp;26,'Roster'!$V$7:$V$46,0))),"")</x:f>
      </x:c>
      <x:c r="B32" s="14" t="str">
        <x:f>IF(COUNTIF('Roster'!$V$7:$V$46,Home!$B$4&amp;"-"&amp;26)=1,IF(INDEX('Roster'!$B$7:$B$46,MATCH(Home!$B$4&amp;"-"&amp;26,'Roster'!$V$7:$V$46,0))="","",INDEX('Roster'!$B$7:$B$46,MATCH(Home!$B$4&amp;"-"&amp;26,'Roster'!$V$7:$V$46,0))),"")</x:f>
      </x:c>
      <x:c r="C32" s="14" t="str">
        <x:f>IF(COUNTIF('Roster'!$V$7:$V$46,Home!$B$4&amp;"-"&amp;26)=1,IF(INDEX('Roster'!$L$7:$L$46,MATCH(Home!$B$4&amp;"-"&amp;26,'Roster'!$V$7:$V$46,0))="","",INDEX('Roster'!$L$7:$L$46,MATCH(Home!$B$4&amp;"-"&amp;26,'Roster'!$V$7:$V$46,0))),"")</x:f>
      </x:c>
      <x:c r="D32" s="14" t="str">
        <x:f>IF(COUNTIF('Roster'!$V$7:$V$46,Home!$B$4&amp;"-"&amp;26)=1,IF(INDEX('Roster'!$O$7:$O$46,MATCH(Home!$B$4&amp;"-"&amp;26,'Roster'!$V$7:$V$46,0))="","",INDEX('Roster'!$O$7:$O$46,MATCH(Home!$B$4&amp;"-"&amp;26,'Roster'!$V$7:$V$46,0))),"")</x:f>
      </x:c>
      <x:c r="E32" s="54" t="str">
        <x:f>IF(AND(ISNUMBER(C32),ISNUMBER(D32)),D32-C32,"")</x:f>
      </x:c>
      <x:c r="F32" s="14" t="str">
        <x:f>IF(COUNTIF('Roster'!$V$7:$V$46,Home!$B$4&amp;"-"&amp;26)=1,IF(INDEX('Roster'!$Q$7:$Q$46,MATCH(Home!$B$4&amp;"-"&amp;26,'Roster'!$V$7:$V$46,0))="","",INDEX('Roster'!$Q$7:$Q$46,MATCH(Home!$B$4&amp;"-"&amp;26,'Roster'!$V$7:$V$46,0))),"")</x:f>
      </x:c>
      <x:c r="G32" s="14" t="str">
        <x:f>IF(COUNTIF('Roster'!$V$7:$V$46,Home!$B$4&amp;"-"&amp;26)=1,IF(INDEX('Roster'!$R$7:$R$46,MATCH(Home!$B$4&amp;"-"&amp;26,'Roster'!$V$7:$V$46,0))="","",INDEX('Roster'!$R$7:$R$46,MATCH(Home!$B$4&amp;"-"&amp;26,'Roster'!$V$7:$V$46,0))),"")</x:f>
      </x:c>
      <x:c r="H32" s="14" t="str">
        <x:f>IF(COUNTIF('Roster'!$V$7:$V$46,Home!$B$4&amp;"-"&amp;26)=1,IF(INDEX('Roster'!$D$7:$D$46,MATCH(Home!$B$4&amp;"-"&amp;26,'Roster'!$V$7:$V$46,0))="","",INDEX('Roster'!$D$7:$D$46,MATCH(Home!$B$4&amp;"-"&amp;26,'Roster'!$V$7:$V$46,0))),"")</x:f>
      </x:c>
      <x:c r="I32" s="14" t="str">
        <x:f>IF(COUNTIF('Roster'!$V$7:$V$46,Home!$B$4&amp;"-"&amp;26)=1,IF(INDEX('Roster'!$T$7:$T$46,MATCH(Home!$B$4&amp;"-"&amp;26,'Roster'!$V$7:$V$46,0))="","",INDEX('Roster'!$T$7:$T$46,MATCH(Home!$B$4&amp;"-"&amp;26,'Roster'!$V$7:$V$46,0))),"")</x:f>
      </x:c>
      <x:c r="J32" s="14" t="str">
        <x:f>IF(COUNTIF('Roster'!$V$7:$V$46,Home!$B$4&amp;"-"&amp;26)=1,IF(INDEX('Roster'!$E$7:$E$46,MATCH(Home!$B$4&amp;"-"&amp;26,'Roster'!$V$7:$V$46,0))="","",INDEX('Roster'!$E$7:$E$46,MATCH(Home!$B$4&amp;"-"&amp;26,'Roster'!$V$7:$V$46,0))),"")</x:f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44" customHeight="1">
      <x:c r="A33" s="15" t="str">
        <x:f>IF(COUNTIF('Roster'!$V$7:$V$46,Home!$B$4&amp;"-"&amp;27)=1,IF(INDEX('Roster'!$A$7:$A$46,MATCH(Home!$B$4&amp;"-"&amp;27,'Roster'!$V$7:$V$46,0))="","",INDEX('Roster'!$A$7:$A$46,MATCH(Home!$B$4&amp;"-"&amp;27,'Roster'!$V$7:$V$46,0))),"")</x:f>
      </x:c>
      <x:c r="B33" s="15" t="str">
        <x:f>IF(COUNTIF('Roster'!$V$7:$V$46,Home!$B$4&amp;"-"&amp;27)=1,IF(INDEX('Roster'!$B$7:$B$46,MATCH(Home!$B$4&amp;"-"&amp;27,'Roster'!$V$7:$V$46,0))="","",INDEX('Roster'!$B$7:$B$46,MATCH(Home!$B$4&amp;"-"&amp;27,'Roster'!$V$7:$V$46,0))),"")</x:f>
      </x:c>
      <x:c r="C33" s="15" t="str">
        <x:f>IF(COUNTIF('Roster'!$V$7:$V$46,Home!$B$4&amp;"-"&amp;27)=1,IF(INDEX('Roster'!$L$7:$L$46,MATCH(Home!$B$4&amp;"-"&amp;27,'Roster'!$V$7:$V$46,0))="","",INDEX('Roster'!$L$7:$L$46,MATCH(Home!$B$4&amp;"-"&amp;27,'Roster'!$V$7:$V$46,0))),"")</x:f>
      </x:c>
      <x:c r="D33" s="15" t="str">
        <x:f>IF(COUNTIF('Roster'!$V$7:$V$46,Home!$B$4&amp;"-"&amp;27)=1,IF(INDEX('Roster'!$O$7:$O$46,MATCH(Home!$B$4&amp;"-"&amp;27,'Roster'!$V$7:$V$46,0))="","",INDEX('Roster'!$O$7:$O$46,MATCH(Home!$B$4&amp;"-"&amp;27,'Roster'!$V$7:$V$46,0))),"")</x:f>
      </x:c>
      <x:c r="E33" s="53" t="str">
        <x:f>IF(AND(ISNUMBER(C33),ISNUMBER(D33)),D33-C33,"")</x:f>
      </x:c>
      <x:c r="F33" s="15" t="str">
        <x:f>IF(COUNTIF('Roster'!$V$7:$V$46,Home!$B$4&amp;"-"&amp;27)=1,IF(INDEX('Roster'!$Q$7:$Q$46,MATCH(Home!$B$4&amp;"-"&amp;27,'Roster'!$V$7:$V$46,0))="","",INDEX('Roster'!$Q$7:$Q$46,MATCH(Home!$B$4&amp;"-"&amp;27,'Roster'!$V$7:$V$46,0))),"")</x:f>
      </x:c>
      <x:c r="G33" s="15" t="str">
        <x:f>IF(COUNTIF('Roster'!$V$7:$V$46,Home!$B$4&amp;"-"&amp;27)=1,IF(INDEX('Roster'!$R$7:$R$46,MATCH(Home!$B$4&amp;"-"&amp;27,'Roster'!$V$7:$V$46,0))="","",INDEX('Roster'!$R$7:$R$46,MATCH(Home!$B$4&amp;"-"&amp;27,'Roster'!$V$7:$V$46,0))),"")</x:f>
      </x:c>
      <x:c r="H33" s="15" t="str">
        <x:f>IF(COUNTIF('Roster'!$V$7:$V$46,Home!$B$4&amp;"-"&amp;27)=1,IF(INDEX('Roster'!$D$7:$D$46,MATCH(Home!$B$4&amp;"-"&amp;27,'Roster'!$V$7:$V$46,0))="","",INDEX('Roster'!$D$7:$D$46,MATCH(Home!$B$4&amp;"-"&amp;27,'Roster'!$V$7:$V$46,0))),"")</x:f>
      </x:c>
      <x:c r="I33" s="15" t="str">
        <x:f>IF(COUNTIF('Roster'!$V$7:$V$46,Home!$B$4&amp;"-"&amp;27)=1,IF(INDEX('Roster'!$T$7:$T$46,MATCH(Home!$B$4&amp;"-"&amp;27,'Roster'!$V$7:$V$46,0))="","",INDEX('Roster'!$T$7:$T$46,MATCH(Home!$B$4&amp;"-"&amp;27,'Roster'!$V$7:$V$46,0))),"")</x:f>
      </x:c>
      <x:c r="J33" s="15" t="str">
        <x:f>IF(COUNTIF('Roster'!$V$7:$V$46,Home!$B$4&amp;"-"&amp;27)=1,IF(INDEX('Roster'!$E$7:$E$46,MATCH(Home!$B$4&amp;"-"&amp;27,'Roster'!$V$7:$V$46,0))="","",INDEX('Roster'!$E$7:$E$46,MATCH(Home!$B$4&amp;"-"&amp;27,'Roster'!$V$7:$V$46,0))),"")</x:f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44" customHeight="1">
      <x:c r="A34" s="14" t="str">
        <x:f>IF(COUNTIF('Roster'!$V$7:$V$46,Home!$B$4&amp;"-"&amp;28)=1,IF(INDEX('Roster'!$A$7:$A$46,MATCH(Home!$B$4&amp;"-"&amp;28,'Roster'!$V$7:$V$46,0))="","",INDEX('Roster'!$A$7:$A$46,MATCH(Home!$B$4&amp;"-"&amp;28,'Roster'!$V$7:$V$46,0))),"")</x:f>
      </x:c>
      <x:c r="B34" s="14" t="str">
        <x:f>IF(COUNTIF('Roster'!$V$7:$V$46,Home!$B$4&amp;"-"&amp;28)=1,IF(INDEX('Roster'!$B$7:$B$46,MATCH(Home!$B$4&amp;"-"&amp;28,'Roster'!$V$7:$V$46,0))="","",INDEX('Roster'!$B$7:$B$46,MATCH(Home!$B$4&amp;"-"&amp;28,'Roster'!$V$7:$V$46,0))),"")</x:f>
      </x:c>
      <x:c r="C34" s="14" t="str">
        <x:f>IF(COUNTIF('Roster'!$V$7:$V$46,Home!$B$4&amp;"-"&amp;28)=1,IF(INDEX('Roster'!$L$7:$L$46,MATCH(Home!$B$4&amp;"-"&amp;28,'Roster'!$V$7:$V$46,0))="","",INDEX('Roster'!$L$7:$L$46,MATCH(Home!$B$4&amp;"-"&amp;28,'Roster'!$V$7:$V$46,0))),"")</x:f>
      </x:c>
      <x:c r="D34" s="14" t="str">
        <x:f>IF(COUNTIF('Roster'!$V$7:$V$46,Home!$B$4&amp;"-"&amp;28)=1,IF(INDEX('Roster'!$O$7:$O$46,MATCH(Home!$B$4&amp;"-"&amp;28,'Roster'!$V$7:$V$46,0))="","",INDEX('Roster'!$O$7:$O$46,MATCH(Home!$B$4&amp;"-"&amp;28,'Roster'!$V$7:$V$46,0))),"")</x:f>
      </x:c>
      <x:c r="E34" s="54" t="str">
        <x:f>IF(AND(ISNUMBER(C34),ISNUMBER(D34)),D34-C34,"")</x:f>
      </x:c>
      <x:c r="F34" s="14" t="str">
        <x:f>IF(COUNTIF('Roster'!$V$7:$V$46,Home!$B$4&amp;"-"&amp;28)=1,IF(INDEX('Roster'!$Q$7:$Q$46,MATCH(Home!$B$4&amp;"-"&amp;28,'Roster'!$V$7:$V$46,0))="","",INDEX('Roster'!$Q$7:$Q$46,MATCH(Home!$B$4&amp;"-"&amp;28,'Roster'!$V$7:$V$46,0))),"")</x:f>
      </x:c>
      <x:c r="G34" s="14" t="str">
        <x:f>IF(COUNTIF('Roster'!$V$7:$V$46,Home!$B$4&amp;"-"&amp;28)=1,IF(INDEX('Roster'!$R$7:$R$46,MATCH(Home!$B$4&amp;"-"&amp;28,'Roster'!$V$7:$V$46,0))="","",INDEX('Roster'!$R$7:$R$46,MATCH(Home!$B$4&amp;"-"&amp;28,'Roster'!$V$7:$V$46,0))),"")</x:f>
      </x:c>
      <x:c r="H34" s="14" t="str">
        <x:f>IF(COUNTIF('Roster'!$V$7:$V$46,Home!$B$4&amp;"-"&amp;28)=1,IF(INDEX('Roster'!$D$7:$D$46,MATCH(Home!$B$4&amp;"-"&amp;28,'Roster'!$V$7:$V$46,0))="","",INDEX('Roster'!$D$7:$D$46,MATCH(Home!$B$4&amp;"-"&amp;28,'Roster'!$V$7:$V$46,0))),"")</x:f>
      </x:c>
      <x:c r="I34" s="14" t="str">
        <x:f>IF(COUNTIF('Roster'!$V$7:$V$46,Home!$B$4&amp;"-"&amp;28)=1,IF(INDEX('Roster'!$T$7:$T$46,MATCH(Home!$B$4&amp;"-"&amp;28,'Roster'!$V$7:$V$46,0))="","",INDEX('Roster'!$T$7:$T$46,MATCH(Home!$B$4&amp;"-"&amp;28,'Roster'!$V$7:$V$46,0))),"")</x:f>
      </x:c>
      <x:c r="J34" s="14" t="str">
        <x:f>IF(COUNTIF('Roster'!$V$7:$V$46,Home!$B$4&amp;"-"&amp;28)=1,IF(INDEX('Roster'!$E$7:$E$46,MATCH(Home!$B$4&amp;"-"&amp;28,'Roster'!$V$7:$V$46,0))="","",INDEX('Roster'!$E$7:$E$46,MATCH(Home!$B$4&amp;"-"&amp;28,'Roster'!$V$7:$V$46,0))),"")</x:f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44" customHeight="1">
      <x:c r="A35" s="15" t="str">
        <x:f>IF(COUNTIF('Roster'!$V$7:$V$46,Home!$B$4&amp;"-"&amp;29)=1,IF(INDEX('Roster'!$A$7:$A$46,MATCH(Home!$B$4&amp;"-"&amp;29,'Roster'!$V$7:$V$46,0))="","",INDEX('Roster'!$A$7:$A$46,MATCH(Home!$B$4&amp;"-"&amp;29,'Roster'!$V$7:$V$46,0))),"")</x:f>
      </x:c>
      <x:c r="B35" s="15" t="str">
        <x:f>IF(COUNTIF('Roster'!$V$7:$V$46,Home!$B$4&amp;"-"&amp;29)=1,IF(INDEX('Roster'!$B$7:$B$46,MATCH(Home!$B$4&amp;"-"&amp;29,'Roster'!$V$7:$V$46,0))="","",INDEX('Roster'!$B$7:$B$46,MATCH(Home!$B$4&amp;"-"&amp;29,'Roster'!$V$7:$V$46,0))),"")</x:f>
      </x:c>
      <x:c r="C35" s="15" t="str">
        <x:f>IF(COUNTIF('Roster'!$V$7:$V$46,Home!$B$4&amp;"-"&amp;29)=1,IF(INDEX('Roster'!$L$7:$L$46,MATCH(Home!$B$4&amp;"-"&amp;29,'Roster'!$V$7:$V$46,0))="","",INDEX('Roster'!$L$7:$L$46,MATCH(Home!$B$4&amp;"-"&amp;29,'Roster'!$V$7:$V$46,0))),"")</x:f>
      </x:c>
      <x:c r="D35" s="15" t="str">
        <x:f>IF(COUNTIF('Roster'!$V$7:$V$46,Home!$B$4&amp;"-"&amp;29)=1,IF(INDEX('Roster'!$O$7:$O$46,MATCH(Home!$B$4&amp;"-"&amp;29,'Roster'!$V$7:$V$46,0))="","",INDEX('Roster'!$O$7:$O$46,MATCH(Home!$B$4&amp;"-"&amp;29,'Roster'!$V$7:$V$46,0))),"")</x:f>
      </x:c>
      <x:c r="E35" s="53" t="str">
        <x:f>IF(AND(ISNUMBER(C35),ISNUMBER(D35)),D35-C35,"")</x:f>
      </x:c>
      <x:c r="F35" s="15" t="str">
        <x:f>IF(COUNTIF('Roster'!$V$7:$V$46,Home!$B$4&amp;"-"&amp;29)=1,IF(INDEX('Roster'!$Q$7:$Q$46,MATCH(Home!$B$4&amp;"-"&amp;29,'Roster'!$V$7:$V$46,0))="","",INDEX('Roster'!$Q$7:$Q$46,MATCH(Home!$B$4&amp;"-"&amp;29,'Roster'!$V$7:$V$46,0))),"")</x:f>
      </x:c>
      <x:c r="G35" s="15" t="str">
        <x:f>IF(COUNTIF('Roster'!$V$7:$V$46,Home!$B$4&amp;"-"&amp;29)=1,IF(INDEX('Roster'!$R$7:$R$46,MATCH(Home!$B$4&amp;"-"&amp;29,'Roster'!$V$7:$V$46,0))="","",INDEX('Roster'!$R$7:$R$46,MATCH(Home!$B$4&amp;"-"&amp;29,'Roster'!$V$7:$V$46,0))),"")</x:f>
      </x:c>
      <x:c r="H35" s="15" t="str">
        <x:f>IF(COUNTIF('Roster'!$V$7:$V$46,Home!$B$4&amp;"-"&amp;29)=1,IF(INDEX('Roster'!$D$7:$D$46,MATCH(Home!$B$4&amp;"-"&amp;29,'Roster'!$V$7:$V$46,0))="","",INDEX('Roster'!$D$7:$D$46,MATCH(Home!$B$4&amp;"-"&amp;29,'Roster'!$V$7:$V$46,0))),"")</x:f>
      </x:c>
      <x:c r="I35" s="15" t="str">
        <x:f>IF(COUNTIF('Roster'!$V$7:$V$46,Home!$B$4&amp;"-"&amp;29)=1,IF(INDEX('Roster'!$T$7:$T$46,MATCH(Home!$B$4&amp;"-"&amp;29,'Roster'!$V$7:$V$46,0))="","",INDEX('Roster'!$T$7:$T$46,MATCH(Home!$B$4&amp;"-"&amp;29,'Roster'!$V$7:$V$46,0))),"")</x:f>
      </x:c>
      <x:c r="J35" s="15" t="str">
        <x:f>IF(COUNTIF('Roster'!$V$7:$V$46,Home!$B$4&amp;"-"&amp;29)=1,IF(INDEX('Roster'!$E$7:$E$46,MATCH(Home!$B$4&amp;"-"&amp;29,'Roster'!$V$7:$V$46,0))="","",INDEX('Roster'!$E$7:$E$46,MATCH(Home!$B$4&amp;"-"&amp;29,'Roster'!$V$7:$V$46,0))),"")</x:f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44" customHeight="1">
      <x:c r="A36" s="14" t="str">
        <x:f>IF(COUNTIF('Roster'!$V$7:$V$46,Home!$B$4&amp;"-"&amp;30)=1,IF(INDEX('Roster'!$A$7:$A$46,MATCH(Home!$B$4&amp;"-"&amp;30,'Roster'!$V$7:$V$46,0))="","",INDEX('Roster'!$A$7:$A$46,MATCH(Home!$B$4&amp;"-"&amp;30,'Roster'!$V$7:$V$46,0))),"")</x:f>
      </x:c>
      <x:c r="B36" s="14" t="str">
        <x:f>IF(COUNTIF('Roster'!$V$7:$V$46,Home!$B$4&amp;"-"&amp;30)=1,IF(INDEX('Roster'!$B$7:$B$46,MATCH(Home!$B$4&amp;"-"&amp;30,'Roster'!$V$7:$V$46,0))="","",INDEX('Roster'!$B$7:$B$46,MATCH(Home!$B$4&amp;"-"&amp;30,'Roster'!$V$7:$V$46,0))),"")</x:f>
      </x:c>
      <x:c r="C36" s="14" t="str">
        <x:f>IF(COUNTIF('Roster'!$V$7:$V$46,Home!$B$4&amp;"-"&amp;30)=1,IF(INDEX('Roster'!$L$7:$L$46,MATCH(Home!$B$4&amp;"-"&amp;30,'Roster'!$V$7:$V$46,0))="","",INDEX('Roster'!$L$7:$L$46,MATCH(Home!$B$4&amp;"-"&amp;30,'Roster'!$V$7:$V$46,0))),"")</x:f>
      </x:c>
      <x:c r="D36" s="14" t="str">
        <x:f>IF(COUNTIF('Roster'!$V$7:$V$46,Home!$B$4&amp;"-"&amp;30)=1,IF(INDEX('Roster'!$O$7:$O$46,MATCH(Home!$B$4&amp;"-"&amp;30,'Roster'!$V$7:$V$46,0))="","",INDEX('Roster'!$O$7:$O$46,MATCH(Home!$B$4&amp;"-"&amp;30,'Roster'!$V$7:$V$46,0))),"")</x:f>
      </x:c>
      <x:c r="E36" s="54" t="str">
        <x:f>IF(AND(ISNUMBER(C36),ISNUMBER(D36)),D36-C36,"")</x:f>
      </x:c>
      <x:c r="F36" s="14" t="str">
        <x:f>IF(COUNTIF('Roster'!$V$7:$V$46,Home!$B$4&amp;"-"&amp;30)=1,IF(INDEX('Roster'!$Q$7:$Q$46,MATCH(Home!$B$4&amp;"-"&amp;30,'Roster'!$V$7:$V$46,0))="","",INDEX('Roster'!$Q$7:$Q$46,MATCH(Home!$B$4&amp;"-"&amp;30,'Roster'!$V$7:$V$46,0))),"")</x:f>
      </x:c>
      <x:c r="G36" s="14" t="str">
        <x:f>IF(COUNTIF('Roster'!$V$7:$V$46,Home!$B$4&amp;"-"&amp;30)=1,IF(INDEX('Roster'!$R$7:$R$46,MATCH(Home!$B$4&amp;"-"&amp;30,'Roster'!$V$7:$V$46,0))="","",INDEX('Roster'!$R$7:$R$46,MATCH(Home!$B$4&amp;"-"&amp;30,'Roster'!$V$7:$V$46,0))),"")</x:f>
      </x:c>
      <x:c r="H36" s="14" t="str">
        <x:f>IF(COUNTIF('Roster'!$V$7:$V$46,Home!$B$4&amp;"-"&amp;30)=1,IF(INDEX('Roster'!$D$7:$D$46,MATCH(Home!$B$4&amp;"-"&amp;30,'Roster'!$V$7:$V$46,0))="","",INDEX('Roster'!$D$7:$D$46,MATCH(Home!$B$4&amp;"-"&amp;30,'Roster'!$V$7:$V$46,0))),"")</x:f>
      </x:c>
      <x:c r="I36" s="14" t="str">
        <x:f>IF(COUNTIF('Roster'!$V$7:$V$46,Home!$B$4&amp;"-"&amp;30)=1,IF(INDEX('Roster'!$T$7:$T$46,MATCH(Home!$B$4&amp;"-"&amp;30,'Roster'!$V$7:$V$46,0))="","",INDEX('Roster'!$T$7:$T$46,MATCH(Home!$B$4&amp;"-"&amp;30,'Roster'!$V$7:$V$46,0))),"")</x:f>
      </x:c>
      <x:c r="J36" s="14" t="str">
        <x:f>IF(COUNTIF('Roster'!$V$7:$V$46,Home!$B$4&amp;"-"&amp;30)=1,IF(INDEX('Roster'!$E$7:$E$46,MATCH(Home!$B$4&amp;"-"&amp;30,'Roster'!$V$7:$V$46,0))="","",INDEX('Roster'!$E$7:$E$46,MATCH(Home!$B$4&amp;"-"&amp;30,'Roster'!$V$7:$V$46,0))),"")</x:f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44" customHeight="1">
      <x:c r="A37" s="15" t="str">
        <x:f>IF(COUNTIF('Roster'!$V$7:$V$46,Home!$B$4&amp;"-"&amp;31)=1,IF(INDEX('Roster'!$A$7:$A$46,MATCH(Home!$B$4&amp;"-"&amp;31,'Roster'!$V$7:$V$46,0))="","",INDEX('Roster'!$A$7:$A$46,MATCH(Home!$B$4&amp;"-"&amp;31,'Roster'!$V$7:$V$46,0))),"")</x:f>
      </x:c>
      <x:c r="B37" s="15" t="str">
        <x:f>IF(COUNTIF('Roster'!$V$7:$V$46,Home!$B$4&amp;"-"&amp;31)=1,IF(INDEX('Roster'!$B$7:$B$46,MATCH(Home!$B$4&amp;"-"&amp;31,'Roster'!$V$7:$V$46,0))="","",INDEX('Roster'!$B$7:$B$46,MATCH(Home!$B$4&amp;"-"&amp;31,'Roster'!$V$7:$V$46,0))),"")</x:f>
      </x:c>
      <x:c r="C37" s="15" t="str">
        <x:f>IF(COUNTIF('Roster'!$V$7:$V$46,Home!$B$4&amp;"-"&amp;31)=1,IF(INDEX('Roster'!$L$7:$L$46,MATCH(Home!$B$4&amp;"-"&amp;31,'Roster'!$V$7:$V$46,0))="","",INDEX('Roster'!$L$7:$L$46,MATCH(Home!$B$4&amp;"-"&amp;31,'Roster'!$V$7:$V$46,0))),"")</x:f>
      </x:c>
      <x:c r="D37" s="15" t="str">
        <x:f>IF(COUNTIF('Roster'!$V$7:$V$46,Home!$B$4&amp;"-"&amp;31)=1,IF(INDEX('Roster'!$O$7:$O$46,MATCH(Home!$B$4&amp;"-"&amp;31,'Roster'!$V$7:$V$46,0))="","",INDEX('Roster'!$O$7:$O$46,MATCH(Home!$B$4&amp;"-"&amp;31,'Roster'!$V$7:$V$46,0))),"")</x:f>
      </x:c>
      <x:c r="E37" s="53" t="str">
        <x:f>IF(AND(ISNUMBER(C37),ISNUMBER(D37)),D37-C37,"")</x:f>
      </x:c>
      <x:c r="F37" s="15" t="str">
        <x:f>IF(COUNTIF('Roster'!$V$7:$V$46,Home!$B$4&amp;"-"&amp;31)=1,IF(INDEX('Roster'!$Q$7:$Q$46,MATCH(Home!$B$4&amp;"-"&amp;31,'Roster'!$V$7:$V$46,0))="","",INDEX('Roster'!$Q$7:$Q$46,MATCH(Home!$B$4&amp;"-"&amp;31,'Roster'!$V$7:$V$46,0))),"")</x:f>
      </x:c>
      <x:c r="G37" s="15" t="str">
        <x:f>IF(COUNTIF('Roster'!$V$7:$V$46,Home!$B$4&amp;"-"&amp;31)=1,IF(INDEX('Roster'!$R$7:$R$46,MATCH(Home!$B$4&amp;"-"&amp;31,'Roster'!$V$7:$V$46,0))="","",INDEX('Roster'!$R$7:$R$46,MATCH(Home!$B$4&amp;"-"&amp;31,'Roster'!$V$7:$V$46,0))),"")</x:f>
      </x:c>
      <x:c r="H37" s="15" t="str">
        <x:f>IF(COUNTIF('Roster'!$V$7:$V$46,Home!$B$4&amp;"-"&amp;31)=1,IF(INDEX('Roster'!$D$7:$D$46,MATCH(Home!$B$4&amp;"-"&amp;31,'Roster'!$V$7:$V$46,0))="","",INDEX('Roster'!$D$7:$D$46,MATCH(Home!$B$4&amp;"-"&amp;31,'Roster'!$V$7:$V$46,0))),"")</x:f>
      </x:c>
      <x:c r="I37" s="15" t="str">
        <x:f>IF(COUNTIF('Roster'!$V$7:$V$46,Home!$B$4&amp;"-"&amp;31)=1,IF(INDEX('Roster'!$T$7:$T$46,MATCH(Home!$B$4&amp;"-"&amp;31,'Roster'!$V$7:$V$46,0))="","",INDEX('Roster'!$T$7:$T$46,MATCH(Home!$B$4&amp;"-"&amp;31,'Roster'!$V$7:$V$46,0))),"")</x:f>
      </x:c>
      <x:c r="J37" s="15" t="str">
        <x:f>IF(COUNTIF('Roster'!$V$7:$V$46,Home!$B$4&amp;"-"&amp;31)=1,IF(INDEX('Roster'!$E$7:$E$46,MATCH(Home!$B$4&amp;"-"&amp;31,'Roster'!$V$7:$V$46,0))="","",INDEX('Roster'!$E$7:$E$46,MATCH(Home!$B$4&amp;"-"&amp;31,'Roster'!$V$7:$V$46,0))),"")</x:f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44" customHeight="1">
      <x:c r="A38" s="14" t="str">
        <x:f>IF(COUNTIF('Roster'!$V$7:$V$46,Home!$B$4&amp;"-"&amp;32)=1,IF(INDEX('Roster'!$A$7:$A$46,MATCH(Home!$B$4&amp;"-"&amp;32,'Roster'!$V$7:$V$46,0))="","",INDEX('Roster'!$A$7:$A$46,MATCH(Home!$B$4&amp;"-"&amp;32,'Roster'!$V$7:$V$46,0))),"")</x:f>
      </x:c>
      <x:c r="B38" s="14" t="str">
        <x:f>IF(COUNTIF('Roster'!$V$7:$V$46,Home!$B$4&amp;"-"&amp;32)=1,IF(INDEX('Roster'!$B$7:$B$46,MATCH(Home!$B$4&amp;"-"&amp;32,'Roster'!$V$7:$V$46,0))="","",INDEX('Roster'!$B$7:$B$46,MATCH(Home!$B$4&amp;"-"&amp;32,'Roster'!$V$7:$V$46,0))),"")</x:f>
      </x:c>
      <x:c r="C38" s="14" t="str">
        <x:f>IF(COUNTIF('Roster'!$V$7:$V$46,Home!$B$4&amp;"-"&amp;32)=1,IF(INDEX('Roster'!$L$7:$L$46,MATCH(Home!$B$4&amp;"-"&amp;32,'Roster'!$V$7:$V$46,0))="","",INDEX('Roster'!$L$7:$L$46,MATCH(Home!$B$4&amp;"-"&amp;32,'Roster'!$V$7:$V$46,0))),"")</x:f>
      </x:c>
      <x:c r="D38" s="14" t="str">
        <x:f>IF(COUNTIF('Roster'!$V$7:$V$46,Home!$B$4&amp;"-"&amp;32)=1,IF(INDEX('Roster'!$O$7:$O$46,MATCH(Home!$B$4&amp;"-"&amp;32,'Roster'!$V$7:$V$46,0))="","",INDEX('Roster'!$O$7:$O$46,MATCH(Home!$B$4&amp;"-"&amp;32,'Roster'!$V$7:$V$46,0))),"")</x:f>
      </x:c>
      <x:c r="E38" s="54" t="str">
        <x:f>IF(AND(ISNUMBER(C38),ISNUMBER(D38)),D38-C38,"")</x:f>
      </x:c>
      <x:c r="F38" s="14" t="str">
        <x:f>IF(COUNTIF('Roster'!$V$7:$V$46,Home!$B$4&amp;"-"&amp;32)=1,IF(INDEX('Roster'!$Q$7:$Q$46,MATCH(Home!$B$4&amp;"-"&amp;32,'Roster'!$V$7:$V$46,0))="","",INDEX('Roster'!$Q$7:$Q$46,MATCH(Home!$B$4&amp;"-"&amp;32,'Roster'!$V$7:$V$46,0))),"")</x:f>
      </x:c>
      <x:c r="G38" s="14" t="str">
        <x:f>IF(COUNTIF('Roster'!$V$7:$V$46,Home!$B$4&amp;"-"&amp;32)=1,IF(INDEX('Roster'!$R$7:$R$46,MATCH(Home!$B$4&amp;"-"&amp;32,'Roster'!$V$7:$V$46,0))="","",INDEX('Roster'!$R$7:$R$46,MATCH(Home!$B$4&amp;"-"&amp;32,'Roster'!$V$7:$V$46,0))),"")</x:f>
      </x:c>
      <x:c r="H38" s="14" t="str">
        <x:f>IF(COUNTIF('Roster'!$V$7:$V$46,Home!$B$4&amp;"-"&amp;32)=1,IF(INDEX('Roster'!$D$7:$D$46,MATCH(Home!$B$4&amp;"-"&amp;32,'Roster'!$V$7:$V$46,0))="","",INDEX('Roster'!$D$7:$D$46,MATCH(Home!$B$4&amp;"-"&amp;32,'Roster'!$V$7:$V$46,0))),"")</x:f>
      </x:c>
      <x:c r="I38" s="14" t="str">
        <x:f>IF(COUNTIF('Roster'!$V$7:$V$46,Home!$B$4&amp;"-"&amp;32)=1,IF(INDEX('Roster'!$T$7:$T$46,MATCH(Home!$B$4&amp;"-"&amp;32,'Roster'!$V$7:$V$46,0))="","",INDEX('Roster'!$T$7:$T$46,MATCH(Home!$B$4&amp;"-"&amp;32,'Roster'!$V$7:$V$46,0))),"")</x:f>
      </x:c>
      <x:c r="J38" s="14" t="str">
        <x:f>IF(COUNTIF('Roster'!$V$7:$V$46,Home!$B$4&amp;"-"&amp;32)=1,IF(INDEX('Roster'!$E$7:$E$46,MATCH(Home!$B$4&amp;"-"&amp;32,'Roster'!$V$7:$V$46,0))="","",INDEX('Roster'!$E$7:$E$46,MATCH(Home!$B$4&amp;"-"&amp;32,'Roster'!$V$7:$V$46,0))),"")</x:f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44" customHeight="1">
      <x:c r="A39" s="15" t="str">
        <x:f>IF(COUNTIF('Roster'!$V$7:$V$46,Home!$B$4&amp;"-"&amp;33)=1,IF(INDEX('Roster'!$A$7:$A$46,MATCH(Home!$B$4&amp;"-"&amp;33,'Roster'!$V$7:$V$46,0))="","",INDEX('Roster'!$A$7:$A$46,MATCH(Home!$B$4&amp;"-"&amp;33,'Roster'!$V$7:$V$46,0))),"")</x:f>
      </x:c>
      <x:c r="B39" s="15" t="str">
        <x:f>IF(COUNTIF('Roster'!$V$7:$V$46,Home!$B$4&amp;"-"&amp;33)=1,IF(INDEX('Roster'!$B$7:$B$46,MATCH(Home!$B$4&amp;"-"&amp;33,'Roster'!$V$7:$V$46,0))="","",INDEX('Roster'!$B$7:$B$46,MATCH(Home!$B$4&amp;"-"&amp;33,'Roster'!$V$7:$V$46,0))),"")</x:f>
      </x:c>
      <x:c r="C39" s="15" t="str">
        <x:f>IF(COUNTIF('Roster'!$V$7:$V$46,Home!$B$4&amp;"-"&amp;33)=1,IF(INDEX('Roster'!$L$7:$L$46,MATCH(Home!$B$4&amp;"-"&amp;33,'Roster'!$V$7:$V$46,0))="","",INDEX('Roster'!$L$7:$L$46,MATCH(Home!$B$4&amp;"-"&amp;33,'Roster'!$V$7:$V$46,0))),"")</x:f>
      </x:c>
      <x:c r="D39" s="15" t="str">
        <x:f>IF(COUNTIF('Roster'!$V$7:$V$46,Home!$B$4&amp;"-"&amp;33)=1,IF(INDEX('Roster'!$O$7:$O$46,MATCH(Home!$B$4&amp;"-"&amp;33,'Roster'!$V$7:$V$46,0))="","",INDEX('Roster'!$O$7:$O$46,MATCH(Home!$B$4&amp;"-"&amp;33,'Roster'!$V$7:$V$46,0))),"")</x:f>
      </x:c>
      <x:c r="E39" s="53" t="str">
        <x:f>IF(AND(ISNUMBER(C39),ISNUMBER(D39)),D39-C39,"")</x:f>
      </x:c>
      <x:c r="F39" s="15" t="str">
        <x:f>IF(COUNTIF('Roster'!$V$7:$V$46,Home!$B$4&amp;"-"&amp;33)=1,IF(INDEX('Roster'!$Q$7:$Q$46,MATCH(Home!$B$4&amp;"-"&amp;33,'Roster'!$V$7:$V$46,0))="","",INDEX('Roster'!$Q$7:$Q$46,MATCH(Home!$B$4&amp;"-"&amp;33,'Roster'!$V$7:$V$46,0))),"")</x:f>
      </x:c>
      <x:c r="G39" s="15" t="str">
        <x:f>IF(COUNTIF('Roster'!$V$7:$V$46,Home!$B$4&amp;"-"&amp;33)=1,IF(INDEX('Roster'!$R$7:$R$46,MATCH(Home!$B$4&amp;"-"&amp;33,'Roster'!$V$7:$V$46,0))="","",INDEX('Roster'!$R$7:$R$46,MATCH(Home!$B$4&amp;"-"&amp;33,'Roster'!$V$7:$V$46,0))),"")</x:f>
      </x:c>
      <x:c r="H39" s="15" t="str">
        <x:f>IF(COUNTIF('Roster'!$V$7:$V$46,Home!$B$4&amp;"-"&amp;33)=1,IF(INDEX('Roster'!$D$7:$D$46,MATCH(Home!$B$4&amp;"-"&amp;33,'Roster'!$V$7:$V$46,0))="","",INDEX('Roster'!$D$7:$D$46,MATCH(Home!$B$4&amp;"-"&amp;33,'Roster'!$V$7:$V$46,0))),"")</x:f>
      </x:c>
      <x:c r="I39" s="15" t="str">
        <x:f>IF(COUNTIF('Roster'!$V$7:$V$46,Home!$B$4&amp;"-"&amp;33)=1,IF(INDEX('Roster'!$T$7:$T$46,MATCH(Home!$B$4&amp;"-"&amp;33,'Roster'!$V$7:$V$46,0))="","",INDEX('Roster'!$T$7:$T$46,MATCH(Home!$B$4&amp;"-"&amp;33,'Roster'!$V$7:$V$46,0))),"")</x:f>
      </x:c>
      <x:c r="J39" s="15" t="str">
        <x:f>IF(COUNTIF('Roster'!$V$7:$V$46,Home!$B$4&amp;"-"&amp;33)=1,IF(INDEX('Roster'!$E$7:$E$46,MATCH(Home!$B$4&amp;"-"&amp;33,'Roster'!$V$7:$V$46,0))="","",INDEX('Roster'!$E$7:$E$46,MATCH(Home!$B$4&amp;"-"&amp;33,'Roster'!$V$7:$V$46,0))),"")</x:f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44" customHeight="1">
      <x:c r="A40" s="14" t="str">
        <x:f>IF(COUNTIF('Roster'!$V$7:$V$46,Home!$B$4&amp;"-"&amp;34)=1,IF(INDEX('Roster'!$A$7:$A$46,MATCH(Home!$B$4&amp;"-"&amp;34,'Roster'!$V$7:$V$46,0))="","",INDEX('Roster'!$A$7:$A$46,MATCH(Home!$B$4&amp;"-"&amp;34,'Roster'!$V$7:$V$46,0))),"")</x:f>
      </x:c>
      <x:c r="B40" s="14" t="str">
        <x:f>IF(COUNTIF('Roster'!$V$7:$V$46,Home!$B$4&amp;"-"&amp;34)=1,IF(INDEX('Roster'!$B$7:$B$46,MATCH(Home!$B$4&amp;"-"&amp;34,'Roster'!$V$7:$V$46,0))="","",INDEX('Roster'!$B$7:$B$46,MATCH(Home!$B$4&amp;"-"&amp;34,'Roster'!$V$7:$V$46,0))),"")</x:f>
      </x:c>
      <x:c r="C40" s="14" t="str">
        <x:f>IF(COUNTIF('Roster'!$V$7:$V$46,Home!$B$4&amp;"-"&amp;34)=1,IF(INDEX('Roster'!$L$7:$L$46,MATCH(Home!$B$4&amp;"-"&amp;34,'Roster'!$V$7:$V$46,0))="","",INDEX('Roster'!$L$7:$L$46,MATCH(Home!$B$4&amp;"-"&amp;34,'Roster'!$V$7:$V$46,0))),"")</x:f>
      </x:c>
      <x:c r="D40" s="14" t="str">
        <x:f>IF(COUNTIF('Roster'!$V$7:$V$46,Home!$B$4&amp;"-"&amp;34)=1,IF(INDEX('Roster'!$O$7:$O$46,MATCH(Home!$B$4&amp;"-"&amp;34,'Roster'!$V$7:$V$46,0))="","",INDEX('Roster'!$O$7:$O$46,MATCH(Home!$B$4&amp;"-"&amp;34,'Roster'!$V$7:$V$46,0))),"")</x:f>
      </x:c>
      <x:c r="E40" s="54" t="str">
        <x:f>IF(AND(ISNUMBER(C40),ISNUMBER(D40)),D40-C40,"")</x:f>
      </x:c>
      <x:c r="F40" s="14" t="str">
        <x:f>IF(COUNTIF('Roster'!$V$7:$V$46,Home!$B$4&amp;"-"&amp;34)=1,IF(INDEX('Roster'!$Q$7:$Q$46,MATCH(Home!$B$4&amp;"-"&amp;34,'Roster'!$V$7:$V$46,0))="","",INDEX('Roster'!$Q$7:$Q$46,MATCH(Home!$B$4&amp;"-"&amp;34,'Roster'!$V$7:$V$46,0))),"")</x:f>
      </x:c>
      <x:c r="G40" s="14" t="str">
        <x:f>IF(COUNTIF('Roster'!$V$7:$V$46,Home!$B$4&amp;"-"&amp;34)=1,IF(INDEX('Roster'!$R$7:$R$46,MATCH(Home!$B$4&amp;"-"&amp;34,'Roster'!$V$7:$V$46,0))="","",INDEX('Roster'!$R$7:$R$46,MATCH(Home!$B$4&amp;"-"&amp;34,'Roster'!$V$7:$V$46,0))),"")</x:f>
      </x:c>
      <x:c r="H40" s="14" t="str">
        <x:f>IF(COUNTIF('Roster'!$V$7:$V$46,Home!$B$4&amp;"-"&amp;34)=1,IF(INDEX('Roster'!$D$7:$D$46,MATCH(Home!$B$4&amp;"-"&amp;34,'Roster'!$V$7:$V$46,0))="","",INDEX('Roster'!$D$7:$D$46,MATCH(Home!$B$4&amp;"-"&amp;34,'Roster'!$V$7:$V$46,0))),"")</x:f>
      </x:c>
      <x:c r="I40" s="14" t="str">
        <x:f>IF(COUNTIF('Roster'!$V$7:$V$46,Home!$B$4&amp;"-"&amp;34)=1,IF(INDEX('Roster'!$T$7:$T$46,MATCH(Home!$B$4&amp;"-"&amp;34,'Roster'!$V$7:$V$46,0))="","",INDEX('Roster'!$T$7:$T$46,MATCH(Home!$B$4&amp;"-"&amp;34,'Roster'!$V$7:$V$46,0))),"")</x:f>
      </x:c>
      <x:c r="J40" s="14" t="str">
        <x:f>IF(COUNTIF('Roster'!$V$7:$V$46,Home!$B$4&amp;"-"&amp;34)=1,IF(INDEX('Roster'!$E$7:$E$46,MATCH(Home!$B$4&amp;"-"&amp;34,'Roster'!$V$7:$V$46,0))="","",INDEX('Roster'!$E$7:$E$46,MATCH(Home!$B$4&amp;"-"&amp;34,'Roster'!$V$7:$V$46,0))),"")</x:f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44" customHeight="1">
      <x:c r="A41" s="15" t="str">
        <x:f>IF(COUNTIF('Roster'!$V$7:$V$46,Home!$B$4&amp;"-"&amp;35)=1,IF(INDEX('Roster'!$A$7:$A$46,MATCH(Home!$B$4&amp;"-"&amp;35,'Roster'!$V$7:$V$46,0))="","",INDEX('Roster'!$A$7:$A$46,MATCH(Home!$B$4&amp;"-"&amp;35,'Roster'!$V$7:$V$46,0))),"")</x:f>
      </x:c>
      <x:c r="B41" s="15" t="str">
        <x:f>IF(COUNTIF('Roster'!$V$7:$V$46,Home!$B$4&amp;"-"&amp;35)=1,IF(INDEX('Roster'!$B$7:$B$46,MATCH(Home!$B$4&amp;"-"&amp;35,'Roster'!$V$7:$V$46,0))="","",INDEX('Roster'!$B$7:$B$46,MATCH(Home!$B$4&amp;"-"&amp;35,'Roster'!$V$7:$V$46,0))),"")</x:f>
      </x:c>
      <x:c r="C41" s="15" t="str">
        <x:f>IF(COUNTIF('Roster'!$V$7:$V$46,Home!$B$4&amp;"-"&amp;35)=1,IF(INDEX('Roster'!$L$7:$L$46,MATCH(Home!$B$4&amp;"-"&amp;35,'Roster'!$V$7:$V$46,0))="","",INDEX('Roster'!$L$7:$L$46,MATCH(Home!$B$4&amp;"-"&amp;35,'Roster'!$V$7:$V$46,0))),"")</x:f>
      </x:c>
      <x:c r="D41" s="15" t="str">
        <x:f>IF(COUNTIF('Roster'!$V$7:$V$46,Home!$B$4&amp;"-"&amp;35)=1,IF(INDEX('Roster'!$O$7:$O$46,MATCH(Home!$B$4&amp;"-"&amp;35,'Roster'!$V$7:$V$46,0))="","",INDEX('Roster'!$O$7:$O$46,MATCH(Home!$B$4&amp;"-"&amp;35,'Roster'!$V$7:$V$46,0))),"")</x:f>
      </x:c>
      <x:c r="E41" s="53" t="str">
        <x:f>IF(AND(ISNUMBER(C41),ISNUMBER(D41)),D41-C41,"")</x:f>
      </x:c>
      <x:c r="F41" s="15" t="str">
        <x:f>IF(COUNTIF('Roster'!$V$7:$V$46,Home!$B$4&amp;"-"&amp;35)=1,IF(INDEX('Roster'!$Q$7:$Q$46,MATCH(Home!$B$4&amp;"-"&amp;35,'Roster'!$V$7:$V$46,0))="","",INDEX('Roster'!$Q$7:$Q$46,MATCH(Home!$B$4&amp;"-"&amp;35,'Roster'!$V$7:$V$46,0))),"")</x:f>
      </x:c>
      <x:c r="G41" s="15" t="str">
        <x:f>IF(COUNTIF('Roster'!$V$7:$V$46,Home!$B$4&amp;"-"&amp;35)=1,IF(INDEX('Roster'!$R$7:$R$46,MATCH(Home!$B$4&amp;"-"&amp;35,'Roster'!$V$7:$V$46,0))="","",INDEX('Roster'!$R$7:$R$46,MATCH(Home!$B$4&amp;"-"&amp;35,'Roster'!$V$7:$V$46,0))),"")</x:f>
      </x:c>
      <x:c r="H41" s="15" t="str">
        <x:f>IF(COUNTIF('Roster'!$V$7:$V$46,Home!$B$4&amp;"-"&amp;35)=1,IF(INDEX('Roster'!$D$7:$D$46,MATCH(Home!$B$4&amp;"-"&amp;35,'Roster'!$V$7:$V$46,0))="","",INDEX('Roster'!$D$7:$D$46,MATCH(Home!$B$4&amp;"-"&amp;35,'Roster'!$V$7:$V$46,0))),"")</x:f>
      </x:c>
      <x:c r="I41" s="15" t="str">
        <x:f>IF(COUNTIF('Roster'!$V$7:$V$46,Home!$B$4&amp;"-"&amp;35)=1,IF(INDEX('Roster'!$T$7:$T$46,MATCH(Home!$B$4&amp;"-"&amp;35,'Roster'!$V$7:$V$46,0))="","",INDEX('Roster'!$T$7:$T$46,MATCH(Home!$B$4&amp;"-"&amp;35,'Roster'!$V$7:$V$46,0))),"")</x:f>
      </x:c>
      <x:c r="J41" s="15" t="str">
        <x:f>IF(COUNTIF('Roster'!$V$7:$V$46,Home!$B$4&amp;"-"&amp;35)=1,IF(INDEX('Roster'!$E$7:$E$46,MATCH(Home!$B$4&amp;"-"&amp;35,'Roster'!$V$7:$V$46,0))="","",INDEX('Roster'!$E$7:$E$46,MATCH(Home!$B$4&amp;"-"&amp;35,'Roster'!$V$7:$V$46,0))),"")</x:f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44" customHeight="1">
      <x:c r="A42" s="14" t="str">
        <x:f>IF(COUNTIF('Roster'!$V$7:$V$46,Home!$B$4&amp;"-"&amp;36)=1,IF(INDEX('Roster'!$A$7:$A$46,MATCH(Home!$B$4&amp;"-"&amp;36,'Roster'!$V$7:$V$46,0))="","",INDEX('Roster'!$A$7:$A$46,MATCH(Home!$B$4&amp;"-"&amp;36,'Roster'!$V$7:$V$46,0))),"")</x:f>
      </x:c>
      <x:c r="B42" s="14" t="str">
        <x:f>IF(COUNTIF('Roster'!$V$7:$V$46,Home!$B$4&amp;"-"&amp;36)=1,IF(INDEX('Roster'!$B$7:$B$46,MATCH(Home!$B$4&amp;"-"&amp;36,'Roster'!$V$7:$V$46,0))="","",INDEX('Roster'!$B$7:$B$46,MATCH(Home!$B$4&amp;"-"&amp;36,'Roster'!$V$7:$V$46,0))),"")</x:f>
      </x:c>
      <x:c r="C42" s="14" t="str">
        <x:f>IF(COUNTIF('Roster'!$V$7:$V$46,Home!$B$4&amp;"-"&amp;36)=1,IF(INDEX('Roster'!$L$7:$L$46,MATCH(Home!$B$4&amp;"-"&amp;36,'Roster'!$V$7:$V$46,0))="","",INDEX('Roster'!$L$7:$L$46,MATCH(Home!$B$4&amp;"-"&amp;36,'Roster'!$V$7:$V$46,0))),"")</x:f>
      </x:c>
      <x:c r="D42" s="14" t="str">
        <x:f>IF(COUNTIF('Roster'!$V$7:$V$46,Home!$B$4&amp;"-"&amp;36)=1,IF(INDEX('Roster'!$O$7:$O$46,MATCH(Home!$B$4&amp;"-"&amp;36,'Roster'!$V$7:$V$46,0))="","",INDEX('Roster'!$O$7:$O$46,MATCH(Home!$B$4&amp;"-"&amp;36,'Roster'!$V$7:$V$46,0))),"")</x:f>
      </x:c>
      <x:c r="E42" s="54" t="str">
        <x:f>IF(AND(ISNUMBER(C42),ISNUMBER(D42)),D42-C42,"")</x:f>
      </x:c>
      <x:c r="F42" s="14" t="str">
        <x:f>IF(COUNTIF('Roster'!$V$7:$V$46,Home!$B$4&amp;"-"&amp;36)=1,IF(INDEX('Roster'!$Q$7:$Q$46,MATCH(Home!$B$4&amp;"-"&amp;36,'Roster'!$V$7:$V$46,0))="","",INDEX('Roster'!$Q$7:$Q$46,MATCH(Home!$B$4&amp;"-"&amp;36,'Roster'!$V$7:$V$46,0))),"")</x:f>
      </x:c>
      <x:c r="G42" s="14" t="str">
        <x:f>IF(COUNTIF('Roster'!$V$7:$V$46,Home!$B$4&amp;"-"&amp;36)=1,IF(INDEX('Roster'!$R$7:$R$46,MATCH(Home!$B$4&amp;"-"&amp;36,'Roster'!$V$7:$V$46,0))="","",INDEX('Roster'!$R$7:$R$46,MATCH(Home!$B$4&amp;"-"&amp;36,'Roster'!$V$7:$V$46,0))),"")</x:f>
      </x:c>
      <x:c r="H42" s="14" t="str">
        <x:f>IF(COUNTIF('Roster'!$V$7:$V$46,Home!$B$4&amp;"-"&amp;36)=1,IF(INDEX('Roster'!$D$7:$D$46,MATCH(Home!$B$4&amp;"-"&amp;36,'Roster'!$V$7:$V$46,0))="","",INDEX('Roster'!$D$7:$D$46,MATCH(Home!$B$4&amp;"-"&amp;36,'Roster'!$V$7:$V$46,0))),"")</x:f>
      </x:c>
      <x:c r="I42" s="14" t="str">
        <x:f>IF(COUNTIF('Roster'!$V$7:$V$46,Home!$B$4&amp;"-"&amp;36)=1,IF(INDEX('Roster'!$T$7:$T$46,MATCH(Home!$B$4&amp;"-"&amp;36,'Roster'!$V$7:$V$46,0))="","",INDEX('Roster'!$T$7:$T$46,MATCH(Home!$B$4&amp;"-"&amp;36,'Roster'!$V$7:$V$46,0))),"")</x:f>
      </x:c>
      <x:c r="J42" s="14" t="str">
        <x:f>IF(COUNTIF('Roster'!$V$7:$V$46,Home!$B$4&amp;"-"&amp;36)=1,IF(INDEX('Roster'!$E$7:$E$46,MATCH(Home!$B$4&amp;"-"&amp;36,'Roster'!$V$7:$V$46,0))="","",INDEX('Roster'!$E$7:$E$46,MATCH(Home!$B$4&amp;"-"&amp;36,'Roster'!$V$7:$V$46,0))),"")</x:f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44" customHeight="1">
      <x:c r="A43" s="15" t="str">
        <x:f>IF(COUNTIF('Roster'!$V$7:$V$46,Home!$B$4&amp;"-"&amp;37)=1,IF(INDEX('Roster'!$A$7:$A$46,MATCH(Home!$B$4&amp;"-"&amp;37,'Roster'!$V$7:$V$46,0))="","",INDEX('Roster'!$A$7:$A$46,MATCH(Home!$B$4&amp;"-"&amp;37,'Roster'!$V$7:$V$46,0))),"")</x:f>
      </x:c>
      <x:c r="B43" s="15" t="str">
        <x:f>IF(COUNTIF('Roster'!$V$7:$V$46,Home!$B$4&amp;"-"&amp;37)=1,IF(INDEX('Roster'!$B$7:$B$46,MATCH(Home!$B$4&amp;"-"&amp;37,'Roster'!$V$7:$V$46,0))="","",INDEX('Roster'!$B$7:$B$46,MATCH(Home!$B$4&amp;"-"&amp;37,'Roster'!$V$7:$V$46,0))),"")</x:f>
      </x:c>
      <x:c r="C43" s="15" t="str">
        <x:f>IF(COUNTIF('Roster'!$V$7:$V$46,Home!$B$4&amp;"-"&amp;37)=1,IF(INDEX('Roster'!$L$7:$L$46,MATCH(Home!$B$4&amp;"-"&amp;37,'Roster'!$V$7:$V$46,0))="","",INDEX('Roster'!$L$7:$L$46,MATCH(Home!$B$4&amp;"-"&amp;37,'Roster'!$V$7:$V$46,0))),"")</x:f>
      </x:c>
      <x:c r="D43" s="15" t="str">
        <x:f>IF(COUNTIF('Roster'!$V$7:$V$46,Home!$B$4&amp;"-"&amp;37)=1,IF(INDEX('Roster'!$O$7:$O$46,MATCH(Home!$B$4&amp;"-"&amp;37,'Roster'!$V$7:$V$46,0))="","",INDEX('Roster'!$O$7:$O$46,MATCH(Home!$B$4&amp;"-"&amp;37,'Roster'!$V$7:$V$46,0))),"")</x:f>
      </x:c>
      <x:c r="E43" s="53" t="str">
        <x:f>IF(AND(ISNUMBER(C43),ISNUMBER(D43)),D43-C43,"")</x:f>
      </x:c>
      <x:c r="F43" s="15" t="str">
        <x:f>IF(COUNTIF('Roster'!$V$7:$V$46,Home!$B$4&amp;"-"&amp;37)=1,IF(INDEX('Roster'!$Q$7:$Q$46,MATCH(Home!$B$4&amp;"-"&amp;37,'Roster'!$V$7:$V$46,0))="","",INDEX('Roster'!$Q$7:$Q$46,MATCH(Home!$B$4&amp;"-"&amp;37,'Roster'!$V$7:$V$46,0))),"")</x:f>
      </x:c>
      <x:c r="G43" s="15" t="str">
        <x:f>IF(COUNTIF('Roster'!$V$7:$V$46,Home!$B$4&amp;"-"&amp;37)=1,IF(INDEX('Roster'!$R$7:$R$46,MATCH(Home!$B$4&amp;"-"&amp;37,'Roster'!$V$7:$V$46,0))="","",INDEX('Roster'!$R$7:$R$46,MATCH(Home!$B$4&amp;"-"&amp;37,'Roster'!$V$7:$V$46,0))),"")</x:f>
      </x:c>
      <x:c r="H43" s="15" t="str">
        <x:f>IF(COUNTIF('Roster'!$V$7:$V$46,Home!$B$4&amp;"-"&amp;37)=1,IF(INDEX('Roster'!$D$7:$D$46,MATCH(Home!$B$4&amp;"-"&amp;37,'Roster'!$V$7:$V$46,0))="","",INDEX('Roster'!$D$7:$D$46,MATCH(Home!$B$4&amp;"-"&amp;37,'Roster'!$V$7:$V$46,0))),"")</x:f>
      </x:c>
      <x:c r="I43" s="15" t="str">
        <x:f>IF(COUNTIF('Roster'!$V$7:$V$46,Home!$B$4&amp;"-"&amp;37)=1,IF(INDEX('Roster'!$T$7:$T$46,MATCH(Home!$B$4&amp;"-"&amp;37,'Roster'!$V$7:$V$46,0))="","",INDEX('Roster'!$T$7:$T$46,MATCH(Home!$B$4&amp;"-"&amp;37,'Roster'!$V$7:$V$46,0))),"")</x:f>
      </x:c>
      <x:c r="J43" s="15" t="str">
        <x:f>IF(COUNTIF('Roster'!$V$7:$V$46,Home!$B$4&amp;"-"&amp;37)=1,IF(INDEX('Roster'!$E$7:$E$46,MATCH(Home!$B$4&amp;"-"&amp;37,'Roster'!$V$7:$V$46,0))="","",INDEX('Roster'!$E$7:$E$46,MATCH(Home!$B$4&amp;"-"&amp;37,'Roster'!$V$7:$V$46,0))),"")</x:f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44" customHeight="1">
      <x:c r="A44" s="14" t="str">
        <x:f>IF(COUNTIF('Roster'!$V$7:$V$46,Home!$B$4&amp;"-"&amp;38)=1,IF(INDEX('Roster'!$A$7:$A$46,MATCH(Home!$B$4&amp;"-"&amp;38,'Roster'!$V$7:$V$46,0))="","",INDEX('Roster'!$A$7:$A$46,MATCH(Home!$B$4&amp;"-"&amp;38,'Roster'!$V$7:$V$46,0))),"")</x:f>
      </x:c>
      <x:c r="B44" s="14" t="str">
        <x:f>IF(COUNTIF('Roster'!$V$7:$V$46,Home!$B$4&amp;"-"&amp;38)=1,IF(INDEX('Roster'!$B$7:$B$46,MATCH(Home!$B$4&amp;"-"&amp;38,'Roster'!$V$7:$V$46,0))="","",INDEX('Roster'!$B$7:$B$46,MATCH(Home!$B$4&amp;"-"&amp;38,'Roster'!$V$7:$V$46,0))),"")</x:f>
      </x:c>
      <x:c r="C44" s="14" t="str">
        <x:f>IF(COUNTIF('Roster'!$V$7:$V$46,Home!$B$4&amp;"-"&amp;38)=1,IF(INDEX('Roster'!$L$7:$L$46,MATCH(Home!$B$4&amp;"-"&amp;38,'Roster'!$V$7:$V$46,0))="","",INDEX('Roster'!$L$7:$L$46,MATCH(Home!$B$4&amp;"-"&amp;38,'Roster'!$V$7:$V$46,0))),"")</x:f>
      </x:c>
      <x:c r="D44" s="14" t="str">
        <x:f>IF(COUNTIF('Roster'!$V$7:$V$46,Home!$B$4&amp;"-"&amp;38)=1,IF(INDEX('Roster'!$O$7:$O$46,MATCH(Home!$B$4&amp;"-"&amp;38,'Roster'!$V$7:$V$46,0))="","",INDEX('Roster'!$O$7:$O$46,MATCH(Home!$B$4&amp;"-"&amp;38,'Roster'!$V$7:$V$46,0))),"")</x:f>
      </x:c>
      <x:c r="E44" s="54" t="str">
        <x:f>IF(AND(ISNUMBER(C44),ISNUMBER(D44)),D44-C44,"")</x:f>
      </x:c>
      <x:c r="F44" s="14" t="str">
        <x:f>IF(COUNTIF('Roster'!$V$7:$V$46,Home!$B$4&amp;"-"&amp;38)=1,IF(INDEX('Roster'!$Q$7:$Q$46,MATCH(Home!$B$4&amp;"-"&amp;38,'Roster'!$V$7:$V$46,0))="","",INDEX('Roster'!$Q$7:$Q$46,MATCH(Home!$B$4&amp;"-"&amp;38,'Roster'!$V$7:$V$46,0))),"")</x:f>
      </x:c>
      <x:c r="G44" s="14" t="str">
        <x:f>IF(COUNTIF('Roster'!$V$7:$V$46,Home!$B$4&amp;"-"&amp;38)=1,IF(INDEX('Roster'!$R$7:$R$46,MATCH(Home!$B$4&amp;"-"&amp;38,'Roster'!$V$7:$V$46,0))="","",INDEX('Roster'!$R$7:$R$46,MATCH(Home!$B$4&amp;"-"&amp;38,'Roster'!$V$7:$V$46,0))),"")</x:f>
      </x:c>
      <x:c r="H44" s="14" t="str">
        <x:f>IF(COUNTIF('Roster'!$V$7:$V$46,Home!$B$4&amp;"-"&amp;38)=1,IF(INDEX('Roster'!$D$7:$D$46,MATCH(Home!$B$4&amp;"-"&amp;38,'Roster'!$V$7:$V$46,0))="","",INDEX('Roster'!$D$7:$D$46,MATCH(Home!$B$4&amp;"-"&amp;38,'Roster'!$V$7:$V$46,0))),"")</x:f>
      </x:c>
      <x:c r="I44" s="14" t="str">
        <x:f>IF(COUNTIF('Roster'!$V$7:$V$46,Home!$B$4&amp;"-"&amp;38)=1,IF(INDEX('Roster'!$T$7:$T$46,MATCH(Home!$B$4&amp;"-"&amp;38,'Roster'!$V$7:$V$46,0))="","",INDEX('Roster'!$T$7:$T$46,MATCH(Home!$B$4&amp;"-"&amp;38,'Roster'!$V$7:$V$46,0))),"")</x:f>
      </x:c>
      <x:c r="J44" s="14" t="str">
        <x:f>IF(COUNTIF('Roster'!$V$7:$V$46,Home!$B$4&amp;"-"&amp;38)=1,IF(INDEX('Roster'!$E$7:$E$46,MATCH(Home!$B$4&amp;"-"&amp;38,'Roster'!$V$7:$V$46,0))="","",INDEX('Roster'!$E$7:$E$46,MATCH(Home!$B$4&amp;"-"&amp;38,'Roster'!$V$7:$V$46,0))),"")</x:f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44" customHeight="1">
      <x:c r="A45" s="15" t="str">
        <x:f>IF(COUNTIF('Roster'!$V$7:$V$46,Home!$B$4&amp;"-"&amp;39)=1,IF(INDEX('Roster'!$A$7:$A$46,MATCH(Home!$B$4&amp;"-"&amp;39,'Roster'!$V$7:$V$46,0))="","",INDEX('Roster'!$A$7:$A$46,MATCH(Home!$B$4&amp;"-"&amp;39,'Roster'!$V$7:$V$46,0))),"")</x:f>
      </x:c>
      <x:c r="B45" s="15" t="str">
        <x:f>IF(COUNTIF('Roster'!$V$7:$V$46,Home!$B$4&amp;"-"&amp;39)=1,IF(INDEX('Roster'!$B$7:$B$46,MATCH(Home!$B$4&amp;"-"&amp;39,'Roster'!$V$7:$V$46,0))="","",INDEX('Roster'!$B$7:$B$46,MATCH(Home!$B$4&amp;"-"&amp;39,'Roster'!$V$7:$V$46,0))),"")</x:f>
      </x:c>
      <x:c r="C45" s="15" t="str">
        <x:f>IF(COUNTIF('Roster'!$V$7:$V$46,Home!$B$4&amp;"-"&amp;39)=1,IF(INDEX('Roster'!$L$7:$L$46,MATCH(Home!$B$4&amp;"-"&amp;39,'Roster'!$V$7:$V$46,0))="","",INDEX('Roster'!$L$7:$L$46,MATCH(Home!$B$4&amp;"-"&amp;39,'Roster'!$V$7:$V$46,0))),"")</x:f>
      </x:c>
      <x:c r="D45" s="15" t="str">
        <x:f>IF(COUNTIF('Roster'!$V$7:$V$46,Home!$B$4&amp;"-"&amp;39)=1,IF(INDEX('Roster'!$O$7:$O$46,MATCH(Home!$B$4&amp;"-"&amp;39,'Roster'!$V$7:$V$46,0))="","",INDEX('Roster'!$O$7:$O$46,MATCH(Home!$B$4&amp;"-"&amp;39,'Roster'!$V$7:$V$46,0))),"")</x:f>
      </x:c>
      <x:c r="E45" s="53" t="str">
        <x:f>IF(AND(ISNUMBER(C45),ISNUMBER(D45)),D45-C45,"")</x:f>
      </x:c>
      <x:c r="F45" s="15" t="str">
        <x:f>IF(COUNTIF('Roster'!$V$7:$V$46,Home!$B$4&amp;"-"&amp;39)=1,IF(INDEX('Roster'!$Q$7:$Q$46,MATCH(Home!$B$4&amp;"-"&amp;39,'Roster'!$V$7:$V$46,0))="","",INDEX('Roster'!$Q$7:$Q$46,MATCH(Home!$B$4&amp;"-"&amp;39,'Roster'!$V$7:$V$46,0))),"")</x:f>
      </x:c>
      <x:c r="G45" s="15" t="str">
        <x:f>IF(COUNTIF('Roster'!$V$7:$V$46,Home!$B$4&amp;"-"&amp;39)=1,IF(INDEX('Roster'!$R$7:$R$46,MATCH(Home!$B$4&amp;"-"&amp;39,'Roster'!$V$7:$V$46,0))="","",INDEX('Roster'!$R$7:$R$46,MATCH(Home!$B$4&amp;"-"&amp;39,'Roster'!$V$7:$V$46,0))),"")</x:f>
      </x:c>
      <x:c r="H45" s="15" t="str">
        <x:f>IF(COUNTIF('Roster'!$V$7:$V$46,Home!$B$4&amp;"-"&amp;39)=1,IF(INDEX('Roster'!$D$7:$D$46,MATCH(Home!$B$4&amp;"-"&amp;39,'Roster'!$V$7:$V$46,0))="","",INDEX('Roster'!$D$7:$D$46,MATCH(Home!$B$4&amp;"-"&amp;39,'Roster'!$V$7:$V$46,0))),"")</x:f>
      </x:c>
      <x:c r="I45" s="15" t="str">
        <x:f>IF(COUNTIF('Roster'!$V$7:$V$46,Home!$B$4&amp;"-"&amp;39)=1,IF(INDEX('Roster'!$T$7:$T$46,MATCH(Home!$B$4&amp;"-"&amp;39,'Roster'!$V$7:$V$46,0))="","",INDEX('Roster'!$T$7:$T$46,MATCH(Home!$B$4&amp;"-"&amp;39,'Roster'!$V$7:$V$46,0))),"")</x:f>
      </x:c>
      <x:c r="J45" s="15" t="str">
        <x:f>IF(COUNTIF('Roster'!$V$7:$V$46,Home!$B$4&amp;"-"&amp;39)=1,IF(INDEX('Roster'!$E$7:$E$46,MATCH(Home!$B$4&amp;"-"&amp;39,'Roster'!$V$7:$V$46,0))="","",INDEX('Roster'!$E$7:$E$46,MATCH(Home!$B$4&amp;"-"&amp;39,'Roster'!$V$7:$V$46,0))),"")</x:f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44" customHeight="1">
      <x:c r="A46" s="14" t="str">
        <x:f>IF(COUNTIF('Roster'!$V$7:$V$46,Home!$B$4&amp;"-"&amp;40)=1,IF(INDEX('Roster'!$A$7:$A$46,MATCH(Home!$B$4&amp;"-"&amp;40,'Roster'!$V$7:$V$46,0))="","",INDEX('Roster'!$A$7:$A$46,MATCH(Home!$B$4&amp;"-"&amp;40,'Roster'!$V$7:$V$46,0))),"")</x:f>
      </x:c>
      <x:c r="B46" s="14" t="str">
        <x:f>IF(COUNTIF('Roster'!$V$7:$V$46,Home!$B$4&amp;"-"&amp;40)=1,IF(INDEX('Roster'!$B$7:$B$46,MATCH(Home!$B$4&amp;"-"&amp;40,'Roster'!$V$7:$V$46,0))="","",INDEX('Roster'!$B$7:$B$46,MATCH(Home!$B$4&amp;"-"&amp;40,'Roster'!$V$7:$V$46,0))),"")</x:f>
      </x:c>
      <x:c r="C46" s="14" t="str">
        <x:f>IF(COUNTIF('Roster'!$V$7:$V$46,Home!$B$4&amp;"-"&amp;40)=1,IF(INDEX('Roster'!$L$7:$L$46,MATCH(Home!$B$4&amp;"-"&amp;40,'Roster'!$V$7:$V$46,0))="","",INDEX('Roster'!$L$7:$L$46,MATCH(Home!$B$4&amp;"-"&amp;40,'Roster'!$V$7:$V$46,0))),"")</x:f>
      </x:c>
      <x:c r="D46" s="14" t="str">
        <x:f>IF(COUNTIF('Roster'!$V$7:$V$46,Home!$B$4&amp;"-"&amp;40)=1,IF(INDEX('Roster'!$O$7:$O$46,MATCH(Home!$B$4&amp;"-"&amp;40,'Roster'!$V$7:$V$46,0))="","",INDEX('Roster'!$O$7:$O$46,MATCH(Home!$B$4&amp;"-"&amp;40,'Roster'!$V$7:$V$46,0))),"")</x:f>
      </x:c>
      <x:c r="E46" s="54" t="str">
        <x:f>IF(AND(ISNUMBER(C46),ISNUMBER(D46)),D46-C46,"")</x:f>
      </x:c>
      <x:c r="F46" s="14" t="str">
        <x:f>IF(COUNTIF('Roster'!$V$7:$V$46,Home!$B$4&amp;"-"&amp;40)=1,IF(INDEX('Roster'!$Q$7:$Q$46,MATCH(Home!$B$4&amp;"-"&amp;40,'Roster'!$V$7:$V$46,0))="","",INDEX('Roster'!$Q$7:$Q$46,MATCH(Home!$B$4&amp;"-"&amp;40,'Roster'!$V$7:$V$46,0))),"")</x:f>
      </x:c>
      <x:c r="G46" s="14" t="str">
        <x:f>IF(COUNTIF('Roster'!$V$7:$V$46,Home!$B$4&amp;"-"&amp;40)=1,IF(INDEX('Roster'!$R$7:$R$46,MATCH(Home!$B$4&amp;"-"&amp;40,'Roster'!$V$7:$V$46,0))="","",INDEX('Roster'!$R$7:$R$46,MATCH(Home!$B$4&amp;"-"&amp;40,'Roster'!$V$7:$V$46,0))),"")</x:f>
      </x:c>
      <x:c r="H46" s="14" t="str">
        <x:f>IF(COUNTIF('Roster'!$V$7:$V$46,Home!$B$4&amp;"-"&amp;40)=1,IF(INDEX('Roster'!$D$7:$D$46,MATCH(Home!$B$4&amp;"-"&amp;40,'Roster'!$V$7:$V$46,0))="","",INDEX('Roster'!$D$7:$D$46,MATCH(Home!$B$4&amp;"-"&amp;40,'Roster'!$V$7:$V$46,0))),"")</x:f>
      </x:c>
      <x:c r="I46" s="14" t="str">
        <x:f>IF(COUNTIF('Roster'!$V$7:$V$46,Home!$B$4&amp;"-"&amp;40)=1,IF(INDEX('Roster'!$T$7:$T$46,MATCH(Home!$B$4&amp;"-"&amp;40,'Roster'!$V$7:$V$46,0))="","",INDEX('Roster'!$T$7:$T$46,MATCH(Home!$B$4&amp;"-"&amp;40,'Roster'!$V$7:$V$46,0))),"")</x:f>
      </x:c>
      <x:c r="J46" s="14" t="str">
        <x:f>IF(COUNTIF('Roster'!$V$7:$V$46,Home!$B$4&amp;"-"&amp;40)=1,IF(INDEX('Roster'!$E$7:$E$46,MATCH(Home!$B$4&amp;"-"&amp;40,'Roster'!$V$7:$V$46,0))="","",INDEX('Roster'!$E$7:$E$46,MATCH(Home!$B$4&amp;"-"&amp;40,'Roster'!$V$7:$V$46,0))),"")</x:f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J2"/>
    <x:mergeCell ref="A3:J3"/>
    <x:mergeCell ref="I4:J4"/>
  </x:mergeCells>
  <x:conditionalFormatting sqref="C7:D46">
    <x:cfRule type="cellIs" dxfId="28" priority="1" operator="equal">
      <x:formula>1</x:formula>
    </x:cfRule>
    <x:cfRule type="cellIs" dxfId="29" priority="2" operator="equal">
      <x:formula>2</x:formula>
    </x:cfRule>
    <x:cfRule type="cellIs" dxfId="30" priority="3" operator="equal">
      <x:formula>3</x:formula>
    </x:cfRule>
    <x:cfRule type="cellIs" dxfId="31" priority="4" operator="equal">
      <x:formula>4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16b7822bdee441f6"/>
  </x:tableParts>
</x:worksheet>
</file>

<file path=xl/worksheets/sheet3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A learner’s evidence story</x:v>
      </x:c>
      <x:c r="B1" s="4" t="str">
        <x:v>A learner’s evidence story</x:v>
      </x:c>
      <x:c r="C1" s="4" t="str">
        <x:v>A learner’s evidence story</x:v>
      </x:c>
      <x:c r="D1" s="4" t="str">
        <x:v>A learner’s evidence story</x:v>
      </x:c>
      <x:c r="E1" s="4" t="str">
        <x:v>A learner’s evidence story</x:v>
      </x:c>
      <x:c r="F1" s="4" t="str">
        <x:v>A learner’s evidence story</x:v>
      </x:c>
      <x:c r="G1" s="4" t="str">
        <x:v>A learner’s evidence story</x:v>
      </x:c>
      <x:c r="H1" s="4" t="str">
        <x:v>A learner’s evidence story</x:v>
      </x:c>
      <x:c r="I1" s="4" t="str">
        <x:v>A learner’s evidence story</x:v>
      </x:c>
      <x:c r="J1" s="4" t="str">
        <x:v>A learner’s evidence story</x:v>
      </x:c>
      <x:c r="K1" s="4" t="str">
        <x:v>A learner’s evidence story</x:v>
      </x:c>
      <x:c r="L1" s="4" t="str">
        <x:v>A learner’s evidence story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A learner’s evidence story</x:v>
      </x:c>
      <x:c r="B2" s="4" t="str">
        <x:v>A learner’s evidence story</x:v>
      </x:c>
      <x:c r="C2" s="4" t="str">
        <x:v>A learner’s evidence story</x:v>
      </x:c>
      <x:c r="D2" s="4" t="str">
        <x:v>A learner’s evidence story</x:v>
      </x:c>
      <x:c r="E2" s="4" t="str">
        <x:v>A learner’s evidence story</x:v>
      </x:c>
      <x:c r="F2" s="4" t="str">
        <x:v>A learner’s evidence story</x:v>
      </x:c>
      <x:c r="G2" s="4" t="str">
        <x:v>A learner’s evidence story</x:v>
      </x:c>
      <x:c r="H2" s="4" t="str">
        <x:v>A learner’s evidence story</x:v>
      </x:c>
      <x:c r="I2" s="4" t="str">
        <x:v>A learner’s evidence story</x:v>
      </x:c>
      <x:c r="J2" s="4" t="str">
        <x:v>A learner’s evidence story</x:v>
      </x:c>
      <x:c r="K2" s="4" t="str">
        <x:v>A learner’s evidence story</x:v>
      </x:c>
      <x:c r="L2" s="4" t="str">
        <x:v>A learner’s evidence story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Select a student ID. The displayed evidence and recommendations follow the linked records.</x:v>
      </x:c>
      <x:c r="B3" s="9" t="str">
        <x:v>Select a student ID. The displayed evidence and recommendations follow the linked records.</x:v>
      </x:c>
      <x:c r="C3" s="9" t="str">
        <x:v>Select a student ID. The displayed evidence and recommendations follow the linked records.</x:v>
      </x:c>
      <x:c r="D3" s="9" t="str">
        <x:v>Select a student ID. The displayed evidence and recommendations follow the linked records.</x:v>
      </x:c>
      <x:c r="E3" s="9" t="str">
        <x:v>Select a student ID. The displayed evidence and recommendations follow the linked records.</x:v>
      </x:c>
      <x:c r="F3" s="9" t="str">
        <x:v>Select a student ID. The displayed evidence and recommendations follow the linked records.</x:v>
      </x:c>
      <x:c r="G3" s="9" t="str">
        <x:v>Select a student ID. The displayed evidence and recommendations follow the linked records.</x:v>
      </x:c>
      <x:c r="H3" s="9" t="str">
        <x:v>Select a student ID. The displayed evidence and recommendations follow the linked records.</x:v>
      </x:c>
      <x:c r="I3" s="9" t="str">
        <x:v>Select a student ID. The displayed evidence and recommendations follow the linked records.</x:v>
      </x:c>
      <x:c r="J3" s="9" t="str">
        <x:v>Select a student ID. The displayed evidence and recommendations follow the linked records.</x:v>
      </x:c>
      <x:c r="K3" s="9" t="str">
        <x:v>Select a student ID. The displayed evidence and recommendations follow the linked records.</x:v>
      </x:c>
      <x:c r="L3" s="9" t="str">
        <x:v>Select a student ID. The displayed evidence and recommendations follow the linked records.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Student ID</x:v>
      </x:c>
      <x:c r="B4" s="41" t="str">
        <x:v>TRY01</x:v>
      </x:c>
      <x:c r="C4" s="1"/>
      <x:c r="D4" s="1"/>
      <x:c r="E4" s="1"/>
      <x:c r="F4" s="1"/>
      <x:c r="G4" s="1"/>
      <x:c r="H4" s="1"/>
      <x:c r="I4" s="1"/>
      <x:c r="J4" s="51" t="str">
        <x:v>Open tab: Class View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58" t="str">
        <x:f>IF(COUNTIF('Roster'!$A$7:$A$46,$B$4)=1,INDEX('Roster'!$B$7:$B$46,MATCH($B$4,'Roster'!$A$7:$A$46,0)),"")</x:f>
        <x:v>Practice Learner</x:v>
      </x:c>
      <x:c r="B6" s="58" t="str"/>
      <x:c r="C6" s="58" t="str"/>
      <x:c r="D6" s="58" t="str"/>
      <x:c r="E6" s="58" t="str"/>
      <x:c r="F6" s="58" t="str"/>
      <x:c r="G6" s="46" t="str">
        <x:v>Current band</x:v>
      </x:c>
      <x:c r="H6" s="46" t="str">
        <x:v>Current band</x:v>
      </x:c>
      <x:c r="I6" s="46" t="str">
        <x:v>Current band</x:v>
      </x:c>
      <x:c r="J6" s="46" t="str">
        <x:v>Verified evidence</x:v>
      </x:c>
      <x:c r="K6" s="46" t="str">
        <x:v>Verified evidence</x:v>
      </x:c>
      <x:c r="L6" s="46" t="str">
        <x:v>Verified evidence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58" t="str"/>
      <x:c r="B7" s="58" t="str"/>
      <x:c r="C7" s="58" t="str"/>
      <x:c r="D7" s="58" t="str"/>
      <x:c r="E7" s="58" t="str"/>
      <x:c r="F7" s="58" t="str"/>
      <x:c r="G7" s="47" t="str">
        <x:f>IF(COUNTIF('Roster'!$A$7:$A$46,$B$4)=1,IF(INDEX('Roster'!$O$7:$O$46,MATCH($B$4,'Roster'!$A$7:$A$46,0))="","Not assessed",INDEX('Roster'!$O$7:$O$46,MATCH($B$4,'Roster'!$A$7:$A$46,0))),"")</x:f>
        <x:v>Not assessed</x:v>
      </x:c>
      <x:c r="H7" s="47" t="str"/>
      <x:c r="I7" s="47" t="str"/>
      <x:c r="J7" s="47" t="n">
        <x:f>IF(COUNTIF('Roster'!$A$7:$A$46,$B$4)=1,INDEX('Roster'!$R$7:$R$46,MATCH($B$4,'Roster'!$A$7:$A$46,0)),"")</x:f>
        <x:v>0</x:v>
      </x:c>
      <x:c r="K7" s="47" t="str"/>
      <x:c r="L7" s="47" t="str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58" t="str"/>
      <x:c r="B8" s="58" t="str"/>
      <x:c r="C8" s="58" t="str"/>
      <x:c r="D8" s="58" t="str"/>
      <x:c r="E8" s="58" t="str"/>
      <x:c r="F8" s="58" t="str"/>
      <x:c r="G8" s="47" t="str"/>
      <x:c r="H8" s="47" t="str"/>
      <x:c r="I8" s="47" t="str"/>
      <x:c r="J8" s="47" t="str"/>
      <x:c r="K8" s="47" t="str"/>
      <x:c r="L8" s="47" t="str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49" t="str">
        <x:v>Support recommendation</x:v>
      </x:c>
      <x:c r="B10" s="49" t="str">
        <x:v>Support recommendation</x:v>
      </x:c>
      <x:c r="C10" s="49" t="str">
        <x:v>Support recommendation</x:v>
      </x:c>
      <x:c r="D10" s="49" t="str">
        <x:v>Support recommendation</x:v>
      </x:c>
      <x:c r="E10" s="49" t="str">
        <x:v>Support recommendation</x:v>
      </x:c>
      <x:c r="F10" s="49" t="str">
        <x:v>Support recommendation</x:v>
      </x:c>
      <x:c r="G10" s="49" t="str">
        <x:v>Support recommendation</x:v>
      </x:c>
      <x:c r="H10" s="49" t="str">
        <x:v>Support recommendation</x:v>
      </x:c>
      <x:c r="I10" s="49" t="str">
        <x:v>Support recommendation</x:v>
      </x:c>
      <x:c r="J10" s="49" t="str">
        <x:v>Support recommendation</x:v>
      </x:c>
      <x:c r="K10" s="49" t="str">
        <x:v>Support recommendation</x:v>
      </x:c>
      <x:c r="L10" s="49" t="str">
        <x:v>Support recommendation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62" t="str">
        <x:f>IF(COUNTIF('Roster'!$A$7:$A$46,$B$4)=1,INDEX('Roster'!$T$7:$T$46,MATCH($B$4,'Roster'!$A$7:$A$46,0)),"")</x:f>
        <x:v>Meet and sample</x:v>
      </x:c>
      <x:c r="B11" s="62" t="str"/>
      <x:c r="C11" s="62" t="str"/>
      <x:c r="D11" s="62" t="str"/>
      <x:c r="E11" s="39" t="str">
        <x:f>IF(COUNTIF('Roster'!$A$7:$A$46,$B$4)=1,INDEX(Routes!$E$7:$E$21,MATCH(INDEX('Roster'!$S$7:$S$46,MATCH($B$4,'Roster'!$A$7:$A$46,0)),Routes!$A$7:$A$21,0)),"")</x:f>
        <x:v>Collect a short individual attempt before choosing support.</x:v>
      </x:c>
      <x:c r="F11" s="39" t="str"/>
      <x:c r="G11" s="39" t="str"/>
      <x:c r="H11" s="39" t="str"/>
      <x:c r="I11" s="39" t="str"/>
      <x:c r="J11" s="39" t="str"/>
      <x:c r="K11" s="39" t="str"/>
      <x:c r="L11" s="39" t="str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62" t="str"/>
      <x:c r="B12" s="62" t="str"/>
      <x:c r="C12" s="62" t="str"/>
      <x:c r="D12" s="62" t="str"/>
      <x:c r="E12" s="39" t="str"/>
      <x:c r="F12" s="39" t="str"/>
      <x:c r="G12" s="39" t="str"/>
      <x:c r="H12" s="39" t="str"/>
      <x:c r="I12" s="39" t="str"/>
      <x:c r="J12" s="39" t="str"/>
      <x:c r="K12" s="39" t="str"/>
      <x:c r="L12" s="39" t="str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39" t="str"/>
      <x:c r="F13" s="39" t="str"/>
      <x:c r="G13" s="39" t="str"/>
      <x:c r="H13" s="39" t="str"/>
      <x:c r="I13" s="39" t="str"/>
      <x:c r="J13" s="39" t="str"/>
      <x:c r="K13" s="39" t="str"/>
      <x:c r="L13" s="39" t="str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 t="str">
        <x:v>Benchmark</x:v>
      </x:c>
      <x:c r="B15" s="1" t="str">
        <x:v>Date</x:v>
      </x:c>
      <x:c r="C15" s="1" t="str">
        <x:v>Teacher band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 t="str">
        <x:v>First eligible</x:v>
      </x:c>
      <x:c r="B16" s="63" t="str">
        <x:f>IF(COUNTIF('Roster'!$A$7:$A$46,$B$4)=1,IF(INDEX('Roster'!$J$7:$J$46,MATCH($B$4,'Roster'!$A$7:$A$46,0))="","",INDEX('Roster'!$J$7:$J$46,MATCH($B$4,'Roster'!$A$7:$A$46,0))),"")</x:f>
      </x:c>
      <x:c r="C16" s="1" t="str">
        <x:f>IF(COUNTIF('Roster'!$A$7:$A$46,$B$4)=1,IF(INDEX('Roster'!$L$7:$L$46,MATCH($B$4,'Roster'!$A$7:$A$46,0))="","",INDEX('Roster'!$L$7:$L$46,MATCH($B$4,'Roster'!$A$7:$A$46,0))),"")</x:f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 t="str">
        <x:v>Latest eligible</x:v>
      </x:c>
      <x:c r="B17" s="63" t="str">
        <x:f>IF(COUNTIF('Roster'!$A$7:$A$46,$B$4)=1,IF(INDEX('Roster'!$M$7:$M$46,MATCH($B$4,'Roster'!$A$7:$A$46,0))="","",INDEX('Roster'!$M$7:$M$46,MATCH($B$4,'Roster'!$A$7:$A$46,0))),"")</x:f>
      </x:c>
      <x:c r="C17" s="1" t="str">
        <x:f>IF(COUNTIF('Roster'!$A$7:$A$46,$B$4)=1,IF(INDEX('Roster'!$W$7:$W$46,MATCH($B$4,'Roster'!$A$7:$A$46,0))="","",INDEX('Roster'!$W$7:$W$46,MATCH($B$4,'Roster'!$A$7:$A$46,0))),"")</x:f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39" t="str">
        <x:f>IF(COUNTIF('Roster'!$A$7:$A$46,$B$4)=1,"Next teaching move: "&amp;INDEX('Roster'!$E$7:$E$46,MATCH($B$4,'Roster'!$A$7:$A$46,0)),"")</x:f>
        <x:v>Next teaching move: Record one observed repair.</x:v>
      </x:c>
      <x:c r="B19" s="39" t="str"/>
      <x:c r="C19" s="39" t="str"/>
      <x:c r="D19" s="39" t="str"/>
      <x:c r="E19" s="39" t="str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39" t="str"/>
      <x:c r="B20" s="39" t="str"/>
      <x:c r="C20" s="39" t="str"/>
      <x:c r="D20" s="39" t="str"/>
      <x:c r="E20" s="39" t="str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39" t="str"/>
      <x:c r="B21" s="39" t="str"/>
      <x:c r="C21" s="39" t="str"/>
      <x:c r="D21" s="39" t="str"/>
      <x:c r="E21" s="39" t="str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39" t="str"/>
      <x:c r="B22" s="39" t="str"/>
      <x:c r="C22" s="39" t="str"/>
      <x:c r="D22" s="39" t="str"/>
      <x:c r="E22" s="39" t="str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49" t="str">
        <x:v>Latest entered skill claim and teacher response</x:v>
      </x:c>
      <x:c r="B25" s="49" t="str">
        <x:v>Latest entered skill claim and teacher response</x:v>
      </x:c>
      <x:c r="C25" s="49" t="str">
        <x:v>Latest entered skill claim and teacher response</x:v>
      </x:c>
      <x:c r="D25" s="49" t="str">
        <x:v>Latest entered skill claim and teacher response</x:v>
      </x:c>
      <x:c r="E25" s="49" t="str">
        <x:v>Latest entered skill claim and teacher response</x:v>
      </x:c>
      <x:c r="F25" s="49" t="str">
        <x:v>Latest entered skill claim and teacher response</x:v>
      </x:c>
      <x:c r="G25" s="49" t="str">
        <x:v>Latest entered skill claim and teacher response</x:v>
      </x:c>
      <x:c r="H25" s="49" t="str">
        <x:v>Latest entered skill claim and teacher response</x:v>
      </x:c>
      <x:c r="I25" s="49" t="str">
        <x:v>Latest entered skill claim and teacher response</x:v>
      </x:c>
      <x:c r="J25" s="49" t="str">
        <x:v>Latest entered skill claim and teacher response</x:v>
      </x:c>
      <x:c r="K25" s="49" t="str">
        <x:v>Latest entered skill claim and teacher response</x:v>
      </x:c>
      <x:c r="L25" s="49" t="str">
        <x:v>Latest entered skill claim and teacher response</x:v>
      </x:c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 t="str">
        <x:v>Linked row</x:v>
      </x:c>
      <x:c r="K26" s="1"/>
      <x:c r="L26" s="1" t="str">
        <x:f>IF(COUNTIF('Skill Log'!$B$7:$B$206,$B$4)=0,"",_xlfn.MAXIFS('Skill Log'!$J$7:$J$206,'Skill Log'!$B$7:$B$206,$B$4))</x:f>
      </x:c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66" t="str">
        <x:v>Evidence ID</x:v>
      </x:c>
      <x:c r="B27" s="66" t="str">
        <x:v>Evidence ID</x:v>
      </x:c>
      <x:c r="C27" s="66" t="str">
        <x:v>Evidence ID</x:v>
      </x:c>
      <x:c r="D27" s="39" t="str">
        <x:f>IF(ISNUMBER($L$26),INDEX('Skill Log'!$A$7:$A$206,$L$26-6),"No claim entered yet")</x:f>
        <x:v>No claim entered yet</x:v>
      </x:c>
      <x:c r="E27" s="39" t="str"/>
      <x:c r="F27" s="39" t="str"/>
      <x:c r="G27" s="39" t="str"/>
      <x:c r="H27" s="39" t="str"/>
      <x:c r="I27" s="39" t="str"/>
      <x:c r="J27" s="39" t="str"/>
      <x:c r="K27" s="39" t="str"/>
      <x:c r="L27" s="39" t="str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66" t="str">
        <x:v>Evidence ID</x:v>
      </x:c>
      <x:c r="B28" s="66" t="str">
        <x:v>Evidence ID</x:v>
      </x:c>
      <x:c r="C28" s="66" t="str">
        <x:v>Evidence ID</x:v>
      </x:c>
      <x:c r="D28" s="39" t="str"/>
      <x:c r="E28" s="39" t="str"/>
      <x:c r="F28" s="39" t="str"/>
      <x:c r="G28" s="39" t="str"/>
      <x:c r="H28" s="39" t="str"/>
      <x:c r="I28" s="39" t="str"/>
      <x:c r="J28" s="39" t="str"/>
      <x:c r="K28" s="39" t="str"/>
      <x:c r="L28" s="39" t="str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66" t="str">
        <x:v>What I did</x:v>
      </x:c>
      <x:c r="B29" s="66" t="str">
        <x:v>What I did</x:v>
      </x:c>
      <x:c r="C29" s="66" t="str">
        <x:v>What I did</x:v>
      </x:c>
      <x:c r="D29" s="39" t="str">
        <x:f>IF(ISNUMBER($L$26),INDEX('Skill Log'!$F$7:$F$206,$L$26-6),"No claim entered yet")</x:f>
        <x:v>No claim entered yet</x:v>
      </x:c>
      <x:c r="E29" s="39" t="str"/>
      <x:c r="F29" s="39" t="str"/>
      <x:c r="G29" s="39" t="str"/>
      <x:c r="H29" s="39" t="str"/>
      <x:c r="I29" s="39" t="str"/>
      <x:c r="J29" s="39" t="str"/>
      <x:c r="K29" s="39" t="str"/>
      <x:c r="L29" s="39" t="str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66" t="str">
        <x:v>What I did</x:v>
      </x:c>
      <x:c r="B30" s="66" t="str">
        <x:v>What I did</x:v>
      </x:c>
      <x:c r="C30" s="66" t="str">
        <x:v>What I did</x:v>
      </x:c>
      <x:c r="D30" s="39" t="str"/>
      <x:c r="E30" s="39" t="str"/>
      <x:c r="F30" s="39" t="str"/>
      <x:c r="G30" s="39" t="str"/>
      <x:c r="H30" s="39" t="str"/>
      <x:c r="I30" s="39" t="str"/>
      <x:c r="J30" s="39" t="str"/>
      <x:c r="K30" s="39" t="str"/>
      <x:c r="L30" s="39" t="str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66" t="str">
        <x:v>What I learned</x:v>
      </x:c>
      <x:c r="B32" s="66" t="str">
        <x:v>What I learned</x:v>
      </x:c>
      <x:c r="C32" s="66" t="str">
        <x:v>What I learned</x:v>
      </x:c>
      <x:c r="D32" s="39" t="str">
        <x:f>IF(ISNUMBER($L$26),INDEX('Skill Log'!$G$7:$G$206,$L$26-6),"No claim entered yet")</x:f>
        <x:v>No claim entered yet</x:v>
      </x:c>
      <x:c r="E32" s="39" t="str"/>
      <x:c r="F32" s="39" t="str"/>
      <x:c r="G32" s="39" t="str"/>
      <x:c r="H32" s="39" t="str"/>
      <x:c r="I32" s="39" t="str"/>
      <x:c r="J32" s="39" t="str"/>
      <x:c r="K32" s="39" t="str"/>
      <x:c r="L32" s="39" t="str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66" t="str">
        <x:v>What I learned</x:v>
      </x:c>
      <x:c r="B33" s="66" t="str">
        <x:v>What I learned</x:v>
      </x:c>
      <x:c r="C33" s="66" t="str">
        <x:v>What I learned</x:v>
      </x:c>
      <x:c r="D33" s="39" t="str"/>
      <x:c r="E33" s="39" t="str"/>
      <x:c r="F33" s="39" t="str"/>
      <x:c r="G33" s="39" t="str"/>
      <x:c r="H33" s="39" t="str"/>
      <x:c r="I33" s="39" t="str"/>
      <x:c r="J33" s="39" t="str"/>
      <x:c r="K33" s="39" t="str"/>
      <x:c r="L33" s="39" t="str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66" t="str">
        <x:v>Evidence reference</x:v>
      </x:c>
      <x:c r="B35" s="66" t="str">
        <x:v>Evidence reference</x:v>
      </x:c>
      <x:c r="C35" s="66" t="str">
        <x:v>Evidence reference</x:v>
      </x:c>
      <x:c r="D35" s="39" t="str">
        <x:f>IF(ISNUMBER($L$26),INDEX('Skill Log'!$H$7:$H$206,$L$26-6),"No claim entered yet")</x:f>
        <x:v>No claim entered yet</x:v>
      </x:c>
      <x:c r="E35" s="39" t="str"/>
      <x:c r="F35" s="39" t="str"/>
      <x:c r="G35" s="39" t="str"/>
      <x:c r="H35" s="39" t="str"/>
      <x:c r="I35" s="39" t="str"/>
      <x:c r="J35" s="39" t="str"/>
      <x:c r="K35" s="39" t="str"/>
      <x:c r="L35" s="39" t="str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66" t="str">
        <x:v>Evidence reference</x:v>
      </x:c>
      <x:c r="B36" s="66" t="str">
        <x:v>Evidence reference</x:v>
      </x:c>
      <x:c r="C36" s="66" t="str">
        <x:v>Evidence reference</x:v>
      </x:c>
      <x:c r="D36" s="39" t="str"/>
      <x:c r="E36" s="39" t="str"/>
      <x:c r="F36" s="39" t="str"/>
      <x:c r="G36" s="39" t="str"/>
      <x:c r="H36" s="39" t="str"/>
      <x:c r="I36" s="39" t="str"/>
      <x:c r="J36" s="39" t="str"/>
      <x:c r="K36" s="39" t="str"/>
      <x:c r="L36" s="39" t="str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66" t="str">
        <x:v>Teacher feedback</x:v>
      </x:c>
      <x:c r="B38" s="66" t="str">
        <x:v>Teacher feedback</x:v>
      </x:c>
      <x:c r="C38" s="66" t="str">
        <x:v>Teacher feedback</x:v>
      </x:c>
      <x:c r="D38" s="39" t="str">
        <x:f>IF(ISNUMBER($L$26),IF(COUNTIF('Reviews'!$A$7:$A$206,$D$27)=1,INDEX('Reviews'!$G$7:$G$206,MATCH($D$27,'Reviews'!$A$7:$A$206,0)),"Awaiting teacher review"),"")</x:f>
      </x:c>
      <x:c r="E38" s="39" t="str"/>
      <x:c r="F38" s="39" t="str"/>
      <x:c r="G38" s="39" t="str"/>
      <x:c r="H38" s="39" t="str"/>
      <x:c r="I38" s="39" t="str"/>
      <x:c r="J38" s="39" t="str"/>
      <x:c r="K38" s="39" t="str"/>
      <x:c r="L38" s="39" t="str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66" t="str">
        <x:v>Teacher feedback</x:v>
      </x:c>
      <x:c r="B39" s="66" t="str">
        <x:v>Teacher feedback</x:v>
      </x:c>
      <x:c r="C39" s="66" t="str">
        <x:v>Teacher feedback</x:v>
      </x:c>
      <x:c r="D39" s="39" t="str"/>
      <x:c r="E39" s="39" t="str"/>
      <x:c r="F39" s="39" t="str"/>
      <x:c r="G39" s="39" t="str"/>
      <x:c r="H39" s="39" t="str"/>
      <x:c r="I39" s="39" t="str"/>
      <x:c r="J39" s="39" t="str"/>
      <x:c r="K39" s="39" t="str"/>
      <x:c r="L39" s="39" t="str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66" t="str">
        <x:v>Teacher feedback</x:v>
      </x:c>
      <x:c r="B40" s="66" t="str">
        <x:v>Teacher feedback</x:v>
      </x:c>
      <x:c r="C40" s="66" t="str">
        <x:v>Teacher feedback</x:v>
      </x:c>
      <x:c r="D40" s="39" t="str"/>
      <x:c r="E40" s="39" t="str"/>
      <x:c r="F40" s="39" t="str"/>
      <x:c r="G40" s="39" t="str"/>
      <x:c r="H40" s="39" t="str"/>
      <x:c r="I40" s="39" t="str"/>
      <x:c r="J40" s="39" t="str"/>
      <x:c r="K40" s="39" t="str"/>
      <x:c r="L40" s="39" t="str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49" t="str">
        <x:v>Assignment and assessment connection</x:v>
      </x:c>
      <x:c r="B42" s="49" t="str">
        <x:v>Assignment and assessment connection</x:v>
      </x:c>
      <x:c r="C42" s="49" t="str">
        <x:v>Assignment and assessment connection</x:v>
      </x:c>
      <x:c r="D42" s="49" t="str">
        <x:v>Assignment and assessment connection</x:v>
      </x:c>
      <x:c r="E42" s="49" t="str">
        <x:v>Assignment and assessment connection</x:v>
      </x:c>
      <x:c r="F42" s="49" t="str">
        <x:v>Assignment and assessment connection</x:v>
      </x:c>
      <x:c r="G42" s="49" t="str">
        <x:v>Assignment and assessment connection</x:v>
      </x:c>
      <x:c r="H42" s="49" t="str">
        <x:v>Assignment and assessment connection</x:v>
      </x:c>
      <x:c r="I42" s="49" t="str">
        <x:v>Assignment and assessment connection</x:v>
      </x:c>
      <x:c r="J42" s="49" t="str">
        <x:v>Assignment and assessment connection</x:v>
      </x:c>
      <x:c r="K42" s="49" t="str">
        <x:v>Assignment and assessment connection</x:v>
      </x:c>
      <x:c r="L42" s="49" t="str">
        <x:v>Assignment and assessment connection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66" t="str">
        <x:v>Assignment</x:v>
      </x:c>
      <x:c r="B43" s="66" t="str">
        <x:v>Assignment</x:v>
      </x:c>
      <x:c r="C43" s="66" t="str">
        <x:v>Assignment</x:v>
      </x:c>
      <x:c r="D43" s="39" t="str">
        <x:f>IF(ISNUMBER($L$26),IFERROR(INDEX(Assignments!$C$7:$C$12,MATCH(INDEX('Skill Log'!$D$7:$D$206,$L$26-6),Assignments!$A$7:$A$12,0)),"Check task ID"),"Enter your first claim")</x:f>
        <x:v>Enter your first claim</x:v>
      </x:c>
      <x:c r="E43" s="39" t="str"/>
      <x:c r="F43" s="39" t="str"/>
      <x:c r="G43" s="39" t="str"/>
      <x:c r="H43" s="39" t="str"/>
      <x:c r="I43" s="39" t="str"/>
      <x:c r="J43" s="39" t="str"/>
      <x:c r="K43" s="39" t="str"/>
      <x:c r="L43" s="39" t="str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66" t="str">
        <x:v>Assignment</x:v>
      </x:c>
      <x:c r="B44" s="66" t="str">
        <x:v>Assignment</x:v>
      </x:c>
      <x:c r="C44" s="66" t="str">
        <x:v>Assignment</x:v>
      </x:c>
      <x:c r="D44" s="39" t="str"/>
      <x:c r="E44" s="39" t="str"/>
      <x:c r="F44" s="39" t="str"/>
      <x:c r="G44" s="39" t="str"/>
      <x:c r="H44" s="39" t="str"/>
      <x:c r="I44" s="39" t="str"/>
      <x:c r="J44" s="39" t="str"/>
      <x:c r="K44" s="39" t="str"/>
      <x:c r="L44" s="39" t="str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25" customHeight="1">
      <x:c r="A46" s="66" t="str">
        <x:v>I-can statement</x:v>
      </x:c>
      <x:c r="B46" s="66" t="str">
        <x:v>I-can statement</x:v>
      </x:c>
      <x:c r="C46" s="66" t="str">
        <x:v>I-can statement</x:v>
      </x:c>
      <x:c r="D46" s="39" t="str">
        <x:f>IF(ISNUMBER($L$26),IFERROR(INDEX(Assignments!$F$7:$F$12,MATCH(INDEX('Skill Log'!$D$7:$D$206,$L$26-6),Assignments!$A$7:$A$12,0)),"Check task ID"),"Enter your first claim")</x:f>
        <x:v>Enter your first claim</x:v>
      </x:c>
      <x:c r="E46" s="39" t="str"/>
      <x:c r="F46" s="39" t="str"/>
      <x:c r="G46" s="39" t="str"/>
      <x:c r="H46" s="39" t="str"/>
      <x:c r="I46" s="39" t="str"/>
      <x:c r="J46" s="39" t="str"/>
      <x:c r="K46" s="39" t="str"/>
      <x:c r="L46" s="39" t="str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25" customHeight="1">
      <x:c r="A47" s="66" t="str">
        <x:v>I-can statement</x:v>
      </x:c>
      <x:c r="B47" s="66" t="str">
        <x:v>I-can statement</x:v>
      </x:c>
      <x:c r="C47" s="66" t="str">
        <x:v>I-can statement</x:v>
      </x:c>
      <x:c r="D47" s="39" t="str"/>
      <x:c r="E47" s="39" t="str"/>
      <x:c r="F47" s="39" t="str"/>
      <x:c r="G47" s="39" t="str"/>
      <x:c r="H47" s="39" t="str"/>
      <x:c r="I47" s="39" t="str"/>
      <x:c r="J47" s="39" t="str"/>
      <x:c r="K47" s="39" t="str"/>
      <x:c r="L47" s="39" t="str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25" customHeight="1">
      <x:c r="A49" s="66" t="str">
        <x:v>Outcome / target</x:v>
      </x:c>
      <x:c r="B49" s="66" t="str">
        <x:v>Outcome / target</x:v>
      </x:c>
      <x:c r="C49" s="66" t="str">
        <x:v>Outcome / target</x:v>
      </x:c>
      <x:c r="D49" s="39" t="str">
        <x:f>IF(ISNUMBER($L$26),IFERROR(INDEX(Assignments!$E$7:$E$12,MATCH(INDEX('Skill Log'!$D$7:$D$206,$L$26-6),Assignments!$A$7:$A$12,0)),"Check task ID"),"Enter your first claim")</x:f>
        <x:v>Enter your first claim</x:v>
      </x:c>
      <x:c r="E49" s="39" t="str"/>
      <x:c r="F49" s="39" t="str"/>
      <x:c r="G49" s="39" t="str"/>
      <x:c r="H49" s="39" t="str"/>
      <x:c r="I49" s="39" t="str"/>
      <x:c r="J49" s="39" t="str"/>
      <x:c r="K49" s="39" t="str"/>
      <x:c r="L49" s="39" t="str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25" customHeight="1">
      <x:c r="A50" s="66" t="str">
        <x:v>Outcome / target</x:v>
      </x:c>
      <x:c r="B50" s="66" t="str">
        <x:v>Outcome / target</x:v>
      </x:c>
      <x:c r="C50" s="66" t="str">
        <x:v>Outcome / target</x:v>
      </x:c>
      <x:c r="D50" s="39" t="str"/>
      <x:c r="E50" s="39" t="str"/>
      <x:c r="F50" s="39" t="str"/>
      <x:c r="G50" s="39" t="str"/>
      <x:c r="H50" s="39" t="str"/>
      <x:c r="I50" s="39" t="str"/>
      <x:c r="J50" s="39" t="str"/>
      <x:c r="K50" s="39" t="str"/>
      <x:c r="L50" s="39" t="str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25" customHeight="1">
      <x:c r="A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25" customHeight="1">
      <x:c r="A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25" customHeight="1">
      <x:c r="A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J4:L4"/>
    <x:mergeCell ref="A6:F8"/>
    <x:mergeCell ref="G6:I6"/>
    <x:mergeCell ref="G7:I8"/>
    <x:mergeCell ref="J6:L6"/>
    <x:mergeCell ref="J7:L8"/>
    <x:mergeCell ref="A10:L10"/>
    <x:mergeCell ref="A11:D12"/>
    <x:mergeCell ref="E11:L13"/>
    <x:mergeCell ref="A19:E22"/>
    <x:mergeCell ref="A25:L25"/>
    <x:mergeCell ref="A27:C28"/>
    <x:mergeCell ref="D27:L28"/>
    <x:mergeCell ref="A29:C30"/>
    <x:mergeCell ref="D29:L30"/>
    <x:mergeCell ref="A32:C33"/>
    <x:mergeCell ref="D32:L33"/>
    <x:mergeCell ref="A35:C36"/>
    <x:mergeCell ref="D35:L36"/>
    <x:mergeCell ref="A38:C40"/>
    <x:mergeCell ref="D38:L40"/>
    <x:mergeCell ref="A42:L42"/>
    <x:mergeCell ref="A43:C44"/>
    <x:mergeCell ref="D43:L44"/>
    <x:mergeCell ref="A46:C47"/>
    <x:mergeCell ref="D46:L47"/>
    <x:mergeCell ref="A49:C50"/>
    <x:mergeCell ref="D49:L50"/>
    <x:mergeCell ref="A52:L54"/>
  </x:mergeCells>
  <x:conditionalFormatting sqref="G7:G7">
    <x:cfRule type="cellIs" dxfId="32" priority="1" operator="equal">
      <x:formula>1</x:formula>
    </x:cfRule>
    <x:cfRule type="cellIs" dxfId="33" priority="2" operator="equal">
      <x:formula>2</x:formula>
    </x:cfRule>
    <x:cfRule type="cellIs" dxfId="34" priority="3" operator="equal">
      <x:formula>3</x:formula>
    </x:cfRule>
    <x:cfRule type="cellIs" dxfId="35" priority="4" operator="equal">
      <x:formula>4</x:formula>
    </x:cfRule>
  </x:conditionalFormatting>
  <x:conditionalFormatting sqref="C16:C17">
    <x:cfRule type="cellIs" dxfId="36" priority="5" operator="equal">
      <x:formula>1</x:formula>
    </x:cfRule>
    <x:cfRule type="cellIs" dxfId="37" priority="6" operator="equal">
      <x:formula>2</x:formula>
    </x:cfRule>
    <x:cfRule type="cellIs" dxfId="38" priority="7" operator="equal">
      <x:formula>3</x:formula>
    </x:cfRule>
    <x:cfRule type="cellIs" dxfId="39" priority="8" operator="equal">
      <x:formula>4</x:formula>
    </x:cfRule>
  </x:conditionalFormatting>
  <x:dataValidations count="1">
    <x:dataValidation type="list" sqref="B4">
      <x:formula1>Roster!$A$7:$A$46</x:formula1>
    </x:dataValidation>
  </x:dataValidations>
  <x:pageMargins left="0.7" right="0.7" top="0.75" bottom="0.75" header="0.3" footer="0.3"/>
  <x:drawing xmlns:r="http://schemas.openxmlformats.org/officeDocument/2006/relationships" r:id="R7349635eb5414d16"/>
</x:worksheet>
</file>

<file path=xl/worksheets/sheet4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Teacher-reviewed seating</x:v>
      </x:c>
      <x:c r="B1" s="4" t="str">
        <x:v>Teacher-reviewed seating</x:v>
      </x:c>
      <x:c r="C1" s="4" t="str">
        <x:v>Teacher-reviewed seating</x:v>
      </x:c>
      <x:c r="D1" s="4" t="str">
        <x:v>Teacher-reviewed seating</x:v>
      </x:c>
      <x:c r="E1" s="4" t="str">
        <x:v>Teacher-reviewed seating</x:v>
      </x:c>
      <x:c r="F1" s="4" t="str">
        <x:v>Teacher-reviewed seating</x:v>
      </x:c>
      <x:c r="G1" s="4" t="str">
        <x:v>Teacher-reviewed seating</x:v>
      </x:c>
      <x:c r="H1" s="4" t="str">
        <x:v>Teacher-reviewed seating</x:v>
      </x:c>
      <x:c r="I1" s="4" t="str">
        <x:v>Teacher-reviewed seating</x:v>
      </x:c>
      <x:c r="J1" s="4" t="str">
        <x:v>Teacher-reviewed seating</x:v>
      </x:c>
      <x:c r="K1" s="4" t="str">
        <x:v>Teacher-reviewed seating</x:v>
      </x:c>
      <x:c r="L1" s="4" t="str">
        <x:v>Teacher-reviewed seating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Teacher-reviewed seating</x:v>
      </x:c>
      <x:c r="B2" s="4" t="str">
        <x:v>Teacher-reviewed seating</x:v>
      </x:c>
      <x:c r="C2" s="4" t="str">
        <x:v>Teacher-reviewed seating</x:v>
      </x:c>
      <x:c r="D2" s="4" t="str">
        <x:v>Teacher-reviewed seating</x:v>
      </x:c>
      <x:c r="E2" s="4" t="str">
        <x:v>Teacher-reviewed seating</x:v>
      </x:c>
      <x:c r="F2" s="4" t="str">
        <x:v>Teacher-reviewed seating</x:v>
      </x:c>
      <x:c r="G2" s="4" t="str">
        <x:v>Teacher-reviewed seating</x:v>
      </x:c>
      <x:c r="H2" s="4" t="str">
        <x:v>Teacher-reviewed seating</x:v>
      </x:c>
      <x:c r="I2" s="4" t="str">
        <x:v>Teacher-reviewed seating</x:v>
      </x:c>
      <x:c r="J2" s="4" t="str">
        <x:v>Teacher-reviewed seating</x:v>
      </x:c>
      <x:c r="K2" s="4" t="str">
        <x:v>Teacher-reviewed seating</x:v>
      </x:c>
      <x:c r="L2" s="4" t="str">
        <x:v>Teacher-reviewed seating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Course follows Home. Table and seat choices come from Roster; this workbook does not assign students automatically.</x:v>
      </x:c>
      <x:c r="B3" s="9" t="str">
        <x:v>Course follows Home. Table and seat choices come from Roster; this workbook does not assign students automatically.</x:v>
      </x:c>
      <x:c r="C3" s="9" t="str">
        <x:v>Course follows Home. Table and seat choices come from Roster; this workbook does not assign students automatically.</x:v>
      </x:c>
      <x:c r="D3" s="9" t="str">
        <x:v>Course follows Home. Table and seat choices come from Roster; this workbook does not assign students automatically.</x:v>
      </x:c>
      <x:c r="E3" s="9" t="str">
        <x:v>Course follows Home. Table and seat choices come from Roster; this workbook does not assign students automatically.</x:v>
      </x:c>
      <x:c r="F3" s="9" t="str">
        <x:v>Course follows Home. Table and seat choices come from Roster; this workbook does not assign students automatically.</x:v>
      </x:c>
      <x:c r="G3" s="9" t="str">
        <x:v>Course follows Home. Table and seat choices come from Roster; this workbook does not assign students automatically.</x:v>
      </x:c>
      <x:c r="H3" s="9" t="str">
        <x:v>Course follows Home. Table and seat choices come from Roster; this workbook does not assign students automatically.</x:v>
      </x:c>
      <x:c r="I3" s="9" t="str">
        <x:v>Course follows Home. Table and seat choices come from Roster; this workbook does not assign students automatically.</x:v>
      </x:c>
      <x:c r="J3" s="9" t="str">
        <x:v>Course follows Home. Table and seat choices come from Roster; this workbook does not assign students automatically.</x:v>
      </x:c>
      <x:c r="K3" s="9" t="str">
        <x:v>Course follows Home. Table and seat choices come from Roster; this workbook does not assign students automatically.</x:v>
      </x:c>
      <x:c r="L3" s="9" t="str">
        <x:v>Course follows Home. Table and seat choices come from Roster; this workbook does not assign students automatically.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71" t="str">
        <x:v>TEACHER / BOARD — front of classroom</x:v>
      </x:c>
      <x:c r="B5" s="71" t="str">
        <x:v>TEACHER / BOARD — front of classroom</x:v>
      </x:c>
      <x:c r="C5" s="71" t="str">
        <x:v>TEACHER / BOARD — front of classroom</x:v>
      </x:c>
      <x:c r="D5" s="71" t="str">
        <x:v>TEACHER / BOARD — front of classroom</x:v>
      </x:c>
      <x:c r="E5" s="71" t="str">
        <x:v>TEACHER / BOARD — front of classroom</x:v>
      </x:c>
      <x:c r="F5" s="71" t="str">
        <x:v>TEACHER / BOARD — front of classroom</x:v>
      </x:c>
      <x:c r="G5" s="71" t="str">
        <x:v>TEACHER / BOARD — front of classroom</x:v>
      </x:c>
      <x:c r="H5" s="71" t="str">
        <x:v>TEACHER / BOARD — front of classroom</x:v>
      </x:c>
      <x:c r="I5" s="71" t="str">
        <x:v>TEACHER / BOARD — front of classroom</x:v>
      </x:c>
      <x:c r="J5" s="71" t="str">
        <x:v>TEACHER / BOARD — front of classroom</x:v>
      </x:c>
      <x:c r="K5" s="71" t="str">
        <x:v>TEACHER / BOARD — front of classroom</x:v>
      </x:c>
      <x:c r="L5" s="71" t="str">
        <x:v>TEACHER / BOARD — front of classroom</x:v>
      </x:c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71" t="str">
        <x:v>TEACHER / BOARD — front of classroom</x:v>
      </x:c>
      <x:c r="B6" s="71" t="str">
        <x:v>TEACHER / BOARD — front of classroom</x:v>
      </x:c>
      <x:c r="C6" s="71" t="str">
        <x:v>TEACHER / BOARD — front of classroom</x:v>
      </x:c>
      <x:c r="D6" s="71" t="str">
        <x:v>TEACHER / BOARD — front of classroom</x:v>
      </x:c>
      <x:c r="E6" s="71" t="str">
        <x:v>TEACHER / BOARD — front of classroom</x:v>
      </x:c>
      <x:c r="F6" s="71" t="str">
        <x:v>TEACHER / BOARD — front of classroom</x:v>
      </x:c>
      <x:c r="G6" s="71" t="str">
        <x:v>TEACHER / BOARD — front of classroom</x:v>
      </x:c>
      <x:c r="H6" s="71" t="str">
        <x:v>TEACHER / BOARD — front of classroom</x:v>
      </x:c>
      <x:c r="I6" s="71" t="str">
        <x:v>TEACHER / BOARD — front of classroom</x:v>
      </x:c>
      <x:c r="J6" s="71" t="str">
        <x:v>TEACHER / BOARD — front of classroom</x:v>
      </x:c>
      <x:c r="K6" s="71" t="str">
        <x:v>TEACHER / BOARD — front of classroom</x:v>
      </x:c>
      <x:c r="L6" s="71" t="str">
        <x:v>TEACHER / BOARD — front of classroom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72" t="str">
        <x:v>Table 1</x:v>
      </x:c>
      <x:c r="B8" s="72" t="str">
        <x:v>Table 1</x:v>
      </x:c>
      <x:c r="C8" s="72" t="str">
        <x:v>Table 1</x:v>
      </x:c>
      <x:c r="D8" s="72" t="str">
        <x:v>Table 1</x:v>
      </x:c>
      <x:c r="E8" s="72" t="str">
        <x:v>Table 1</x:v>
      </x:c>
      <x:c r="F8" s="72" t="str">
        <x:v>Table 1</x:v>
      </x:c>
      <x:c r="G8" s="72" t="str">
        <x:v>Table 1</x:v>
      </x:c>
      <x:c r="H8" s="72" t="str">
        <x:v>Table 1</x:v>
      </x:c>
      <x:c r="I8" s="72" t="str">
        <x:v>Table 1</x:v>
      </x:c>
      <x:c r="J8" s="72" t="str">
        <x:v>Table 1</x:v>
      </x:c>
      <x:c r="K8" s="72" t="str">
        <x:v>Table 1</x:v>
      </x:c>
      <x:c r="L8" s="72" t="str">
        <x:v>Table 1</x:v>
      </x:c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29" t="str">
        <x:f>IF(COUNTIFS('Roster'!$C$7:$C$46,Home!$B$4,'Roster'!$G$7:$G$46,1,'Roster'!$H$7:$H$46,1)=0,"Seat 1 — empty",IF(COUNTIFS('Roster'!$C$7:$C$46,Home!$B$4,'Roster'!$G$7:$G$46,1,'Roster'!$H$7:$H$46,1)&gt;1,"Resolve duplicate seat",INDEX('Roster'!$B$7:$B$46,MATCH(Home!$B$4&amp;"-"&amp;SUMIFS('Roster'!$U$7:$U$46,'Roster'!$C$7:$C$46,Home!$B$4,'Roster'!$G$7:$G$46,1,'Roster'!$H$7:$H$46,1),'Roster'!$V$7:$V$46,0))&amp;CHAR(10)&amp;"Seat 1 · "&amp;INDEX('Roster'!$I$7:$I$46,MATCH(Home!$B$4&amp;"-"&amp;SUMIFS('Roster'!$U$7:$U$46,'Roster'!$C$7:$C$46,Home!$B$4,'Roster'!$G$7:$G$46,1,'Roster'!$H$7:$H$46,1),'Roster'!$V$7:$V$46,0))&amp;CHAR(10)&amp;"Near teacher: "&amp;INDEX('Roster'!$D$7:$D$46,MATCH(Home!$B$4&amp;"-"&amp;SUMIFS('Roster'!$U$7:$U$46,'Roster'!$C$7:$C$46,Home!$B$4,'Roster'!$G$7:$G$46,1,'Roster'!$H$7:$H$46,1),'Roster'!$V$7:$V$46,0))))</x:f>
        <x:v>Seat 1 — empty</x:v>
      </x:c>
      <x:c r="B9" s="29" t="str"/>
      <x:c r="C9" s="29" t="str"/>
      <x:c r="D9" s="29" t="str"/>
      <x:c r="E9" s="29" t="str"/>
      <x:c r="F9" s="29" t="str"/>
      <x:c r="G9" s="29" t="str">
        <x:f>IF(COUNTIFS('Roster'!$C$7:$C$46,Home!$B$4,'Roster'!$G$7:$G$46,1,'Roster'!$H$7:$H$46,2)=0,"Seat 2 — empty",IF(COUNTIFS('Roster'!$C$7:$C$46,Home!$B$4,'Roster'!$G$7:$G$46,1,'Roster'!$H$7:$H$46,2)&gt;1,"Resolve duplicate seat",INDEX('Roster'!$B$7:$B$46,MATCH(Home!$B$4&amp;"-"&amp;SUMIFS('Roster'!$U$7:$U$46,'Roster'!$C$7:$C$46,Home!$B$4,'Roster'!$G$7:$G$46,1,'Roster'!$H$7:$H$46,2),'Roster'!$V$7:$V$46,0))&amp;CHAR(10)&amp;"Seat 2 · "&amp;INDEX('Roster'!$I$7:$I$46,MATCH(Home!$B$4&amp;"-"&amp;SUMIFS('Roster'!$U$7:$U$46,'Roster'!$C$7:$C$46,Home!$B$4,'Roster'!$G$7:$G$46,1,'Roster'!$H$7:$H$46,2),'Roster'!$V$7:$V$46,0))&amp;CHAR(10)&amp;"Near teacher: "&amp;INDEX('Roster'!$D$7:$D$46,MATCH(Home!$B$4&amp;"-"&amp;SUMIFS('Roster'!$U$7:$U$46,'Roster'!$C$7:$C$46,Home!$B$4,'Roster'!$G$7:$G$46,1,'Roster'!$H$7:$H$46,2),'Roster'!$V$7:$V$46,0))))</x:f>
        <x:v>Seat 2 — empty</x:v>
      </x:c>
      <x:c r="H9" s="29" t="str"/>
      <x:c r="I9" s="29" t="str"/>
      <x:c r="J9" s="29" t="str"/>
      <x:c r="K9" s="29" t="str"/>
      <x:c r="L9" s="29" t="str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29" t="str"/>
      <x:c r="B10" s="29" t="str"/>
      <x:c r="C10" s="29" t="str"/>
      <x:c r="D10" s="29" t="str"/>
      <x:c r="E10" s="29" t="str"/>
      <x:c r="F10" s="29" t="str"/>
      <x:c r="G10" s="29" t="str"/>
      <x:c r="H10" s="29" t="str"/>
      <x:c r="I10" s="29" t="str"/>
      <x:c r="J10" s="29" t="str"/>
      <x:c r="K10" s="29" t="str"/>
      <x:c r="L10" s="29" t="str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29" t="str"/>
      <x:c r="B11" s="29" t="str"/>
      <x:c r="C11" s="29" t="str"/>
      <x:c r="D11" s="29" t="str"/>
      <x:c r="E11" s="29" t="str"/>
      <x:c r="F11" s="29" t="str"/>
      <x:c r="G11" s="29" t="str"/>
      <x:c r="H11" s="29" t="str"/>
      <x:c r="I11" s="29" t="str"/>
      <x:c r="J11" s="29" t="str"/>
      <x:c r="K11" s="29" t="str"/>
      <x:c r="L11" s="29" t="str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29" t="str">
        <x:f>IF(COUNTIFS('Roster'!$C$7:$C$46,Home!$B$4,'Roster'!$G$7:$G$46,1,'Roster'!$H$7:$H$46,3)=0,"Seat 3 — empty",IF(COUNTIFS('Roster'!$C$7:$C$46,Home!$B$4,'Roster'!$G$7:$G$46,1,'Roster'!$H$7:$H$46,3)&gt;1,"Resolve duplicate seat",INDEX('Roster'!$B$7:$B$46,MATCH(Home!$B$4&amp;"-"&amp;SUMIFS('Roster'!$U$7:$U$46,'Roster'!$C$7:$C$46,Home!$B$4,'Roster'!$G$7:$G$46,1,'Roster'!$H$7:$H$46,3),'Roster'!$V$7:$V$46,0))&amp;CHAR(10)&amp;"Seat 3 · "&amp;INDEX('Roster'!$I$7:$I$46,MATCH(Home!$B$4&amp;"-"&amp;SUMIFS('Roster'!$U$7:$U$46,'Roster'!$C$7:$C$46,Home!$B$4,'Roster'!$G$7:$G$46,1,'Roster'!$H$7:$H$46,3),'Roster'!$V$7:$V$46,0))&amp;CHAR(10)&amp;"Near teacher: "&amp;INDEX('Roster'!$D$7:$D$46,MATCH(Home!$B$4&amp;"-"&amp;SUMIFS('Roster'!$U$7:$U$46,'Roster'!$C$7:$C$46,Home!$B$4,'Roster'!$G$7:$G$46,1,'Roster'!$H$7:$H$46,3),'Roster'!$V$7:$V$46,0))))</x:f>
        <x:v>Practice Learner
Seat 3 · Front
Near teacher: Yes</x:v>
      </x:c>
      <x:c r="B12" s="29" t="str"/>
      <x:c r="C12" s="29" t="str"/>
      <x:c r="D12" s="29" t="str"/>
      <x:c r="E12" s="29" t="str"/>
      <x:c r="F12" s="29" t="str"/>
      <x:c r="G12" s="29" t="str">
        <x:f>IF(COUNTIFS('Roster'!$C$7:$C$46,Home!$B$4,'Roster'!$G$7:$G$46,1,'Roster'!$H$7:$H$46,4)=0,"Seat 4 — empty",IF(COUNTIFS('Roster'!$C$7:$C$46,Home!$B$4,'Roster'!$G$7:$G$46,1,'Roster'!$H$7:$H$46,4)&gt;1,"Resolve duplicate seat",INDEX('Roster'!$B$7:$B$46,MATCH(Home!$B$4&amp;"-"&amp;SUMIFS('Roster'!$U$7:$U$46,'Roster'!$C$7:$C$46,Home!$B$4,'Roster'!$G$7:$G$46,1,'Roster'!$H$7:$H$46,4),'Roster'!$V$7:$V$46,0))&amp;CHAR(10)&amp;"Seat 4 · "&amp;INDEX('Roster'!$I$7:$I$46,MATCH(Home!$B$4&amp;"-"&amp;SUMIFS('Roster'!$U$7:$U$46,'Roster'!$C$7:$C$46,Home!$B$4,'Roster'!$G$7:$G$46,1,'Roster'!$H$7:$H$46,4),'Roster'!$V$7:$V$46,0))&amp;CHAR(10)&amp;"Near teacher: "&amp;INDEX('Roster'!$D$7:$D$46,MATCH(Home!$B$4&amp;"-"&amp;SUMIFS('Roster'!$U$7:$U$46,'Roster'!$C$7:$C$46,Home!$B$4,'Roster'!$G$7:$G$46,1,'Roster'!$H$7:$H$46,4),'Roster'!$V$7:$V$46,0))))</x:f>
        <x:v>Seat 4 — empty</x:v>
      </x:c>
      <x:c r="H12" s="29" t="str"/>
      <x:c r="I12" s="29" t="str"/>
      <x:c r="J12" s="29" t="str"/>
      <x:c r="K12" s="29" t="str"/>
      <x:c r="L12" s="29" t="str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29" t="str"/>
      <x:c r="B13" s="29" t="str"/>
      <x:c r="C13" s="29" t="str"/>
      <x:c r="D13" s="29" t="str"/>
      <x:c r="E13" s="29" t="str"/>
      <x:c r="F13" s="29" t="str"/>
      <x:c r="G13" s="29" t="str"/>
      <x:c r="H13" s="29" t="str"/>
      <x:c r="I13" s="29" t="str"/>
      <x:c r="J13" s="29" t="str"/>
      <x:c r="K13" s="29" t="str"/>
      <x:c r="L13" s="29" t="str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29" t="str"/>
      <x:c r="B14" s="29" t="str"/>
      <x:c r="C14" s="29" t="str"/>
      <x:c r="D14" s="29" t="str"/>
      <x:c r="E14" s="29" t="str"/>
      <x:c r="F14" s="29" t="str"/>
      <x:c r="G14" s="29" t="str"/>
      <x:c r="H14" s="29" t="str"/>
      <x:c r="I14" s="29" t="str"/>
      <x:c r="J14" s="29" t="str"/>
      <x:c r="K14" s="29" t="str"/>
      <x:c r="L14" s="29" t="str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72" t="str">
        <x:v>Table 2</x:v>
      </x:c>
      <x:c r="B18" s="72" t="str">
        <x:v>Table 2</x:v>
      </x:c>
      <x:c r="C18" s="72" t="str">
        <x:v>Table 2</x:v>
      </x:c>
      <x:c r="D18" s="72" t="str">
        <x:v>Table 2</x:v>
      </x:c>
      <x:c r="E18" s="72" t="str">
        <x:v>Table 2</x:v>
      </x:c>
      <x:c r="F18" s="72" t="str">
        <x:v>Table 2</x:v>
      </x:c>
      <x:c r="G18" s="72" t="str">
        <x:v>Table 2</x:v>
      </x:c>
      <x:c r="H18" s="72" t="str">
        <x:v>Table 2</x:v>
      </x:c>
      <x:c r="I18" s="72" t="str">
        <x:v>Table 2</x:v>
      </x:c>
      <x:c r="J18" s="72" t="str">
        <x:v>Table 2</x:v>
      </x:c>
      <x:c r="K18" s="72" t="str">
        <x:v>Table 2</x:v>
      </x:c>
      <x:c r="L18" s="72" t="str">
        <x:v>Table 2</x:v>
      </x:c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29" t="str">
        <x:f>IF(COUNTIFS('Roster'!$C$7:$C$46,Home!$B$4,'Roster'!$G$7:$G$46,2,'Roster'!$H$7:$H$46,1)=0,"Seat 1 — empty",IF(COUNTIFS('Roster'!$C$7:$C$46,Home!$B$4,'Roster'!$G$7:$G$46,2,'Roster'!$H$7:$H$46,1)&gt;1,"Resolve duplicate seat",INDEX('Roster'!$B$7:$B$46,MATCH(Home!$B$4&amp;"-"&amp;SUMIFS('Roster'!$U$7:$U$46,'Roster'!$C$7:$C$46,Home!$B$4,'Roster'!$G$7:$G$46,2,'Roster'!$H$7:$H$46,1),'Roster'!$V$7:$V$46,0))&amp;CHAR(10)&amp;"Seat 1 · "&amp;INDEX('Roster'!$I$7:$I$46,MATCH(Home!$B$4&amp;"-"&amp;SUMIFS('Roster'!$U$7:$U$46,'Roster'!$C$7:$C$46,Home!$B$4,'Roster'!$G$7:$G$46,2,'Roster'!$H$7:$H$46,1),'Roster'!$V$7:$V$46,0))&amp;CHAR(10)&amp;"Near teacher: "&amp;INDEX('Roster'!$D$7:$D$46,MATCH(Home!$B$4&amp;"-"&amp;SUMIFS('Roster'!$U$7:$U$46,'Roster'!$C$7:$C$46,Home!$B$4,'Roster'!$G$7:$G$46,2,'Roster'!$H$7:$H$46,1),'Roster'!$V$7:$V$46,0))))</x:f>
        <x:v>Seat 1 — empty</x:v>
      </x:c>
      <x:c r="B19" s="29" t="str"/>
      <x:c r="C19" s="29" t="str"/>
      <x:c r="D19" s="29" t="str"/>
      <x:c r="E19" s="29" t="str"/>
      <x:c r="F19" s="29" t="str"/>
      <x:c r="G19" s="29" t="str">
        <x:f>IF(COUNTIFS('Roster'!$C$7:$C$46,Home!$B$4,'Roster'!$G$7:$G$46,2,'Roster'!$H$7:$H$46,2)=0,"Seat 2 — empty",IF(COUNTIFS('Roster'!$C$7:$C$46,Home!$B$4,'Roster'!$G$7:$G$46,2,'Roster'!$H$7:$H$46,2)&gt;1,"Resolve duplicate seat",INDEX('Roster'!$B$7:$B$46,MATCH(Home!$B$4&amp;"-"&amp;SUMIFS('Roster'!$U$7:$U$46,'Roster'!$C$7:$C$46,Home!$B$4,'Roster'!$G$7:$G$46,2,'Roster'!$H$7:$H$46,2),'Roster'!$V$7:$V$46,0))&amp;CHAR(10)&amp;"Seat 2 · "&amp;INDEX('Roster'!$I$7:$I$46,MATCH(Home!$B$4&amp;"-"&amp;SUMIFS('Roster'!$U$7:$U$46,'Roster'!$C$7:$C$46,Home!$B$4,'Roster'!$G$7:$G$46,2,'Roster'!$H$7:$H$46,2),'Roster'!$V$7:$V$46,0))&amp;CHAR(10)&amp;"Near teacher: "&amp;INDEX('Roster'!$D$7:$D$46,MATCH(Home!$B$4&amp;"-"&amp;SUMIFS('Roster'!$U$7:$U$46,'Roster'!$C$7:$C$46,Home!$B$4,'Roster'!$G$7:$G$46,2,'Roster'!$H$7:$H$46,2),'Roster'!$V$7:$V$46,0))))</x:f>
        <x:v>Seat 2 — empty</x:v>
      </x:c>
      <x:c r="H19" s="29" t="str"/>
      <x:c r="I19" s="29" t="str"/>
      <x:c r="J19" s="29" t="str"/>
      <x:c r="K19" s="29" t="str"/>
      <x:c r="L19" s="29" t="str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29" t="str"/>
      <x:c r="B20" s="29" t="str"/>
      <x:c r="C20" s="29" t="str"/>
      <x:c r="D20" s="29" t="str"/>
      <x:c r="E20" s="29" t="str"/>
      <x:c r="F20" s="29" t="str"/>
      <x:c r="G20" s="29" t="str"/>
      <x:c r="H20" s="29" t="str"/>
      <x:c r="I20" s="29" t="str"/>
      <x:c r="J20" s="29" t="str"/>
      <x:c r="K20" s="29" t="str"/>
      <x:c r="L20" s="29" t="str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29" t="str"/>
      <x:c r="B21" s="29" t="str"/>
      <x:c r="C21" s="29" t="str"/>
      <x:c r="D21" s="29" t="str"/>
      <x:c r="E21" s="29" t="str"/>
      <x:c r="F21" s="29" t="str"/>
      <x:c r="G21" s="29" t="str"/>
      <x:c r="H21" s="29" t="str"/>
      <x:c r="I21" s="29" t="str"/>
      <x:c r="J21" s="29" t="str"/>
      <x:c r="K21" s="29" t="str"/>
      <x:c r="L21" s="29" t="str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29" t="str">
        <x:f>IF(COUNTIFS('Roster'!$C$7:$C$46,Home!$B$4,'Roster'!$G$7:$G$46,2,'Roster'!$H$7:$H$46,3)=0,"Seat 3 — empty",IF(COUNTIFS('Roster'!$C$7:$C$46,Home!$B$4,'Roster'!$G$7:$G$46,2,'Roster'!$H$7:$H$46,3)&gt;1,"Resolve duplicate seat",INDEX('Roster'!$B$7:$B$46,MATCH(Home!$B$4&amp;"-"&amp;SUMIFS('Roster'!$U$7:$U$46,'Roster'!$C$7:$C$46,Home!$B$4,'Roster'!$G$7:$G$46,2,'Roster'!$H$7:$H$46,3),'Roster'!$V$7:$V$46,0))&amp;CHAR(10)&amp;"Seat 3 · "&amp;INDEX('Roster'!$I$7:$I$46,MATCH(Home!$B$4&amp;"-"&amp;SUMIFS('Roster'!$U$7:$U$46,'Roster'!$C$7:$C$46,Home!$B$4,'Roster'!$G$7:$G$46,2,'Roster'!$H$7:$H$46,3),'Roster'!$V$7:$V$46,0))&amp;CHAR(10)&amp;"Near teacher: "&amp;INDEX('Roster'!$D$7:$D$46,MATCH(Home!$B$4&amp;"-"&amp;SUMIFS('Roster'!$U$7:$U$46,'Roster'!$C$7:$C$46,Home!$B$4,'Roster'!$G$7:$G$46,2,'Roster'!$H$7:$H$46,3),'Roster'!$V$7:$V$46,0))))</x:f>
        <x:v>Seat 3 — empty</x:v>
      </x:c>
      <x:c r="B22" s="29" t="str"/>
      <x:c r="C22" s="29" t="str"/>
      <x:c r="D22" s="29" t="str"/>
      <x:c r="E22" s="29" t="str"/>
      <x:c r="F22" s="29" t="str"/>
      <x:c r="G22" s="29" t="str">
        <x:f>IF(COUNTIFS('Roster'!$C$7:$C$46,Home!$B$4,'Roster'!$G$7:$G$46,2,'Roster'!$H$7:$H$46,4)=0,"Seat 4 — empty",IF(COUNTIFS('Roster'!$C$7:$C$46,Home!$B$4,'Roster'!$G$7:$G$46,2,'Roster'!$H$7:$H$46,4)&gt;1,"Resolve duplicate seat",INDEX('Roster'!$B$7:$B$46,MATCH(Home!$B$4&amp;"-"&amp;SUMIFS('Roster'!$U$7:$U$46,'Roster'!$C$7:$C$46,Home!$B$4,'Roster'!$G$7:$G$46,2,'Roster'!$H$7:$H$46,4),'Roster'!$V$7:$V$46,0))&amp;CHAR(10)&amp;"Seat 4 · "&amp;INDEX('Roster'!$I$7:$I$46,MATCH(Home!$B$4&amp;"-"&amp;SUMIFS('Roster'!$U$7:$U$46,'Roster'!$C$7:$C$46,Home!$B$4,'Roster'!$G$7:$G$46,2,'Roster'!$H$7:$H$46,4),'Roster'!$V$7:$V$46,0))&amp;CHAR(10)&amp;"Near teacher: "&amp;INDEX('Roster'!$D$7:$D$46,MATCH(Home!$B$4&amp;"-"&amp;SUMIFS('Roster'!$U$7:$U$46,'Roster'!$C$7:$C$46,Home!$B$4,'Roster'!$G$7:$G$46,2,'Roster'!$H$7:$H$46,4),'Roster'!$V$7:$V$46,0))))</x:f>
        <x:v>Seat 4 — empty</x:v>
      </x:c>
      <x:c r="H22" s="29" t="str"/>
      <x:c r="I22" s="29" t="str"/>
      <x:c r="J22" s="29" t="str"/>
      <x:c r="K22" s="29" t="str"/>
      <x:c r="L22" s="29" t="str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29" t="str"/>
      <x:c r="B23" s="29" t="str"/>
      <x:c r="C23" s="29" t="str"/>
      <x:c r="D23" s="29" t="str"/>
      <x:c r="E23" s="29" t="str"/>
      <x:c r="F23" s="29" t="str"/>
      <x:c r="G23" s="29" t="str"/>
      <x:c r="H23" s="29" t="str"/>
      <x:c r="I23" s="29" t="str"/>
      <x:c r="J23" s="29" t="str"/>
      <x:c r="K23" s="29" t="str"/>
      <x:c r="L23" s="29" t="str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29" t="str"/>
      <x:c r="B24" s="29" t="str"/>
      <x:c r="C24" s="29" t="str"/>
      <x:c r="D24" s="29" t="str"/>
      <x:c r="E24" s="29" t="str"/>
      <x:c r="F24" s="29" t="str"/>
      <x:c r="G24" s="29" t="str"/>
      <x:c r="H24" s="29" t="str"/>
      <x:c r="I24" s="29" t="str"/>
      <x:c r="J24" s="29" t="str"/>
      <x:c r="K24" s="29" t="str"/>
      <x:c r="L24" s="29" t="str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72" t="str">
        <x:v>Table 3</x:v>
      </x:c>
      <x:c r="B28" s="72" t="str">
        <x:v>Table 3</x:v>
      </x:c>
      <x:c r="C28" s="72" t="str">
        <x:v>Table 3</x:v>
      </x:c>
      <x:c r="D28" s="72" t="str">
        <x:v>Table 3</x:v>
      </x:c>
      <x:c r="E28" s="72" t="str">
        <x:v>Table 3</x:v>
      </x:c>
      <x:c r="F28" s="72" t="str">
        <x:v>Table 3</x:v>
      </x:c>
      <x:c r="G28" s="72" t="str">
        <x:v>Table 3</x:v>
      </x:c>
      <x:c r="H28" s="72" t="str">
        <x:v>Table 3</x:v>
      </x:c>
      <x:c r="I28" s="72" t="str">
        <x:v>Table 3</x:v>
      </x:c>
      <x:c r="J28" s="72" t="str">
        <x:v>Table 3</x:v>
      </x:c>
      <x:c r="K28" s="72" t="str">
        <x:v>Table 3</x:v>
      </x:c>
      <x:c r="L28" s="72" t="str">
        <x:v>Table 3</x:v>
      </x:c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29" t="str">
        <x:f>IF(COUNTIFS('Roster'!$C$7:$C$46,Home!$B$4,'Roster'!$G$7:$G$46,3,'Roster'!$H$7:$H$46,1)=0,"Seat 1 — empty",IF(COUNTIFS('Roster'!$C$7:$C$46,Home!$B$4,'Roster'!$G$7:$G$46,3,'Roster'!$H$7:$H$46,1)&gt;1,"Resolve duplicate seat",INDEX('Roster'!$B$7:$B$46,MATCH(Home!$B$4&amp;"-"&amp;SUMIFS('Roster'!$U$7:$U$46,'Roster'!$C$7:$C$46,Home!$B$4,'Roster'!$G$7:$G$46,3,'Roster'!$H$7:$H$46,1),'Roster'!$V$7:$V$46,0))&amp;CHAR(10)&amp;"Seat 1 · "&amp;INDEX('Roster'!$I$7:$I$46,MATCH(Home!$B$4&amp;"-"&amp;SUMIFS('Roster'!$U$7:$U$46,'Roster'!$C$7:$C$46,Home!$B$4,'Roster'!$G$7:$G$46,3,'Roster'!$H$7:$H$46,1),'Roster'!$V$7:$V$46,0))&amp;CHAR(10)&amp;"Near teacher: "&amp;INDEX('Roster'!$D$7:$D$46,MATCH(Home!$B$4&amp;"-"&amp;SUMIFS('Roster'!$U$7:$U$46,'Roster'!$C$7:$C$46,Home!$B$4,'Roster'!$G$7:$G$46,3,'Roster'!$H$7:$H$46,1),'Roster'!$V$7:$V$46,0))))</x:f>
        <x:v>Seat 1 — empty</x:v>
      </x:c>
      <x:c r="B29" s="29" t="str"/>
      <x:c r="C29" s="29" t="str"/>
      <x:c r="D29" s="29" t="str"/>
      <x:c r="E29" s="29" t="str"/>
      <x:c r="F29" s="29" t="str"/>
      <x:c r="G29" s="29" t="str">
        <x:f>IF(COUNTIFS('Roster'!$C$7:$C$46,Home!$B$4,'Roster'!$G$7:$G$46,3,'Roster'!$H$7:$H$46,2)=0,"Seat 2 — empty",IF(COUNTIFS('Roster'!$C$7:$C$46,Home!$B$4,'Roster'!$G$7:$G$46,3,'Roster'!$H$7:$H$46,2)&gt;1,"Resolve duplicate seat",INDEX('Roster'!$B$7:$B$46,MATCH(Home!$B$4&amp;"-"&amp;SUMIFS('Roster'!$U$7:$U$46,'Roster'!$C$7:$C$46,Home!$B$4,'Roster'!$G$7:$G$46,3,'Roster'!$H$7:$H$46,2),'Roster'!$V$7:$V$46,0))&amp;CHAR(10)&amp;"Seat 2 · "&amp;INDEX('Roster'!$I$7:$I$46,MATCH(Home!$B$4&amp;"-"&amp;SUMIFS('Roster'!$U$7:$U$46,'Roster'!$C$7:$C$46,Home!$B$4,'Roster'!$G$7:$G$46,3,'Roster'!$H$7:$H$46,2),'Roster'!$V$7:$V$46,0))&amp;CHAR(10)&amp;"Near teacher: "&amp;INDEX('Roster'!$D$7:$D$46,MATCH(Home!$B$4&amp;"-"&amp;SUMIFS('Roster'!$U$7:$U$46,'Roster'!$C$7:$C$46,Home!$B$4,'Roster'!$G$7:$G$46,3,'Roster'!$H$7:$H$46,2),'Roster'!$V$7:$V$46,0))))</x:f>
        <x:v>Seat 2 — empty</x:v>
      </x:c>
      <x:c r="H29" s="29" t="str"/>
      <x:c r="I29" s="29" t="str"/>
      <x:c r="J29" s="29" t="str"/>
      <x:c r="K29" s="29" t="str"/>
      <x:c r="L29" s="29" t="str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29" t="str"/>
      <x:c r="B30" s="29" t="str"/>
      <x:c r="C30" s="29" t="str"/>
      <x:c r="D30" s="29" t="str"/>
      <x:c r="E30" s="29" t="str"/>
      <x:c r="F30" s="29" t="str"/>
      <x:c r="G30" s="29" t="str"/>
      <x:c r="H30" s="29" t="str"/>
      <x:c r="I30" s="29" t="str"/>
      <x:c r="J30" s="29" t="str"/>
      <x:c r="K30" s="29" t="str"/>
      <x:c r="L30" s="29" t="str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29" t="str"/>
      <x:c r="B31" s="29" t="str"/>
      <x:c r="C31" s="29" t="str"/>
      <x:c r="D31" s="29" t="str"/>
      <x:c r="E31" s="29" t="str"/>
      <x:c r="F31" s="29" t="str"/>
      <x:c r="G31" s="29" t="str"/>
      <x:c r="H31" s="29" t="str"/>
      <x:c r="I31" s="29" t="str"/>
      <x:c r="J31" s="29" t="str"/>
      <x:c r="K31" s="29" t="str"/>
      <x:c r="L31" s="29" t="str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29" t="str">
        <x:f>IF(COUNTIFS('Roster'!$C$7:$C$46,Home!$B$4,'Roster'!$G$7:$G$46,3,'Roster'!$H$7:$H$46,3)=0,"Seat 3 — empty",IF(COUNTIFS('Roster'!$C$7:$C$46,Home!$B$4,'Roster'!$G$7:$G$46,3,'Roster'!$H$7:$H$46,3)&gt;1,"Resolve duplicate seat",INDEX('Roster'!$B$7:$B$46,MATCH(Home!$B$4&amp;"-"&amp;SUMIFS('Roster'!$U$7:$U$46,'Roster'!$C$7:$C$46,Home!$B$4,'Roster'!$G$7:$G$46,3,'Roster'!$H$7:$H$46,3),'Roster'!$V$7:$V$46,0))&amp;CHAR(10)&amp;"Seat 3 · "&amp;INDEX('Roster'!$I$7:$I$46,MATCH(Home!$B$4&amp;"-"&amp;SUMIFS('Roster'!$U$7:$U$46,'Roster'!$C$7:$C$46,Home!$B$4,'Roster'!$G$7:$G$46,3,'Roster'!$H$7:$H$46,3),'Roster'!$V$7:$V$46,0))&amp;CHAR(10)&amp;"Near teacher: "&amp;INDEX('Roster'!$D$7:$D$46,MATCH(Home!$B$4&amp;"-"&amp;SUMIFS('Roster'!$U$7:$U$46,'Roster'!$C$7:$C$46,Home!$B$4,'Roster'!$G$7:$G$46,3,'Roster'!$H$7:$H$46,3),'Roster'!$V$7:$V$46,0))))</x:f>
        <x:v>Seat 3 — empty</x:v>
      </x:c>
      <x:c r="B32" s="29" t="str"/>
      <x:c r="C32" s="29" t="str"/>
      <x:c r="D32" s="29" t="str"/>
      <x:c r="E32" s="29" t="str"/>
      <x:c r="F32" s="29" t="str"/>
      <x:c r="G32" s="29" t="str">
        <x:f>IF(COUNTIFS('Roster'!$C$7:$C$46,Home!$B$4,'Roster'!$G$7:$G$46,3,'Roster'!$H$7:$H$46,4)=0,"Seat 4 — empty",IF(COUNTIFS('Roster'!$C$7:$C$46,Home!$B$4,'Roster'!$G$7:$G$46,3,'Roster'!$H$7:$H$46,4)&gt;1,"Resolve duplicate seat",INDEX('Roster'!$B$7:$B$46,MATCH(Home!$B$4&amp;"-"&amp;SUMIFS('Roster'!$U$7:$U$46,'Roster'!$C$7:$C$46,Home!$B$4,'Roster'!$G$7:$G$46,3,'Roster'!$H$7:$H$46,4),'Roster'!$V$7:$V$46,0))&amp;CHAR(10)&amp;"Seat 4 · "&amp;INDEX('Roster'!$I$7:$I$46,MATCH(Home!$B$4&amp;"-"&amp;SUMIFS('Roster'!$U$7:$U$46,'Roster'!$C$7:$C$46,Home!$B$4,'Roster'!$G$7:$G$46,3,'Roster'!$H$7:$H$46,4),'Roster'!$V$7:$V$46,0))&amp;CHAR(10)&amp;"Near teacher: "&amp;INDEX('Roster'!$D$7:$D$46,MATCH(Home!$B$4&amp;"-"&amp;SUMIFS('Roster'!$U$7:$U$46,'Roster'!$C$7:$C$46,Home!$B$4,'Roster'!$G$7:$G$46,3,'Roster'!$H$7:$H$46,4),'Roster'!$V$7:$V$46,0))))</x:f>
        <x:v>Seat 4 — empty</x:v>
      </x:c>
      <x:c r="H32" s="29" t="str"/>
      <x:c r="I32" s="29" t="str"/>
      <x:c r="J32" s="29" t="str"/>
      <x:c r="K32" s="29" t="str"/>
      <x:c r="L32" s="29" t="str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29" t="str"/>
      <x:c r="B33" s="29" t="str"/>
      <x:c r="C33" s="29" t="str"/>
      <x:c r="D33" s="29" t="str"/>
      <x:c r="E33" s="29" t="str"/>
      <x:c r="F33" s="29" t="str"/>
      <x:c r="G33" s="29" t="str"/>
      <x:c r="H33" s="29" t="str"/>
      <x:c r="I33" s="29" t="str"/>
      <x:c r="J33" s="29" t="str"/>
      <x:c r="K33" s="29" t="str"/>
      <x:c r="L33" s="29" t="str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29" t="str"/>
      <x:c r="B34" s="29" t="str"/>
      <x:c r="C34" s="29" t="str"/>
      <x:c r="D34" s="29" t="str"/>
      <x:c r="E34" s="29" t="str"/>
      <x:c r="F34" s="29" t="str"/>
      <x:c r="G34" s="29" t="str"/>
      <x:c r="H34" s="29" t="str"/>
      <x:c r="I34" s="29" t="str"/>
      <x:c r="J34" s="29" t="str"/>
      <x:c r="K34" s="29" t="str"/>
      <x:c r="L34" s="29" t="str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A5:L6"/>
    <x:mergeCell ref="A8:L8"/>
    <x:mergeCell ref="A9:F11"/>
    <x:mergeCell ref="G9:L11"/>
    <x:mergeCell ref="A12:F14"/>
    <x:mergeCell ref="G12:L14"/>
    <x:mergeCell ref="A18:L18"/>
    <x:mergeCell ref="A19:F21"/>
    <x:mergeCell ref="G19:L21"/>
    <x:mergeCell ref="A22:F24"/>
    <x:mergeCell ref="G22:L24"/>
    <x:mergeCell ref="A28:L28"/>
    <x:mergeCell ref="A29:F31"/>
    <x:mergeCell ref="G29:L31"/>
    <x:mergeCell ref="A32:F34"/>
    <x:mergeCell ref="G32:L34"/>
    <x:mergeCell ref="A37:L4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32" hidden="0" customWidth="1"/>
    <x:col min="4" max="4" width="32" hidden="0" customWidth="1"/>
    <x:col min="5" max="5" width="30" hidden="0" customWidth="1"/>
    <x:col min="6" max="6" width="47" hidden="0" customWidth="1"/>
    <x:col min="7" max="7" width="15" hidden="0" customWidth="1"/>
    <x:col min="8" max="8" width="45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Assignment connections</x:v>
      </x:c>
      <x:c r="B1" s="4" t="str">
        <x:v>Assignment connections</x:v>
      </x:c>
      <x:c r="C1" s="4" t="str">
        <x:v>Assignment connections</x:v>
      </x:c>
      <x:c r="D1" s="4" t="str">
        <x:v>Assignment connections</x:v>
      </x:c>
      <x:c r="E1" s="4" t="str">
        <x:v>Assignment connections</x:v>
      </x:c>
      <x:c r="F1" s="4" t="str">
        <x:v>Assignment connections</x:v>
      </x:c>
      <x:c r="G1" s="4" t="str">
        <x:v>Assignment connections</x:v>
      </x:c>
      <x:c r="H1" s="4" t="str">
        <x:v>Assignment connections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Assignment connections</x:v>
      </x:c>
      <x:c r="B2" s="4" t="str">
        <x:v>Assignment connections</x:v>
      </x:c>
      <x:c r="C2" s="4" t="str">
        <x:v>Assignment connections</x:v>
      </x:c>
      <x:c r="D2" s="4" t="str">
        <x:v>Assignment connections</x:v>
      </x:c>
      <x:c r="E2" s="4" t="str">
        <x:v>Assignment connections</x:v>
      </x:c>
      <x:c r="F2" s="4" t="str">
        <x:v>Assignment connections</x:v>
      </x:c>
      <x:c r="G2" s="4" t="str">
        <x:v>Assignment connections</x:v>
      </x:c>
      <x:c r="H2" s="4" t="str">
        <x:v>Assignment connections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Each task joins a course, skill, outcome and observable performance. These are demonstration briefs.</x:v>
      </x:c>
      <x:c r="B3" s="9" t="str">
        <x:v>Each task joins a course, skill, outcome and observable performance. These are demonstration briefs.</x:v>
      </x:c>
      <x:c r="C3" s="9" t="str">
        <x:v>Each task joins a course, skill, outcome and observable performance. These are demonstration briefs.</x:v>
      </x:c>
      <x:c r="D3" s="9" t="str">
        <x:v>Each task joins a course, skill, outcome and observable performance. These are demonstration briefs.</x:v>
      </x:c>
      <x:c r="E3" s="9" t="str">
        <x:v>Each task joins a course, skill, outcome and observable performance. These are demonstration briefs.</x:v>
      </x:c>
      <x:c r="F3" s="9" t="str">
        <x:v>Each task joins a course, skill, outcome and observable performance. These are demonstration briefs.</x:v>
      </x:c>
      <x:c r="G3" s="9" t="str">
        <x:v>Each task joins a course, skill, outcome and observable performance. These are demonstration briefs.</x:v>
      </x:c>
      <x:c r="H3" s="9" t="str">
        <x:v>Each task joins a course, skill, outcome and observable performance. These are demonstration briefs.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Task ID</x:v>
      </x:c>
      <x:c r="B6" s="12" t="str">
        <x:v>Course</x:v>
      </x:c>
      <x:c r="C6" s="12" t="str">
        <x:v>Assignment</x:v>
      </x:c>
      <x:c r="D6" s="12" t="str">
        <x:v>Skill ID</x:v>
      </x:c>
      <x:c r="E6" s="12" t="str">
        <x:v>Outcome / target ID</x:v>
      </x:c>
      <x:c r="F6" s="12" t="str">
        <x:v>I-can statement</x:v>
      </x:c>
      <x:c r="G6" s="12" t="str">
        <x:v>Stage</x:v>
      </x:c>
      <x:c r="H6" s="12" t="str">
        <x:v>Independent change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84" customHeight="1">
      <x:c r="A7" s="15" t="str">
        <x:v>PS-A</x:v>
      </x:c>
      <x:c r="B7" s="15" t="str">
        <x:v>MM12</x:v>
      </x:c>
      <x:c r="C7" s="15" t="str">
        <x:v>Editable poster and mask repair</x:v>
      </x:c>
      <x:c r="D7" s="15" t="str">
        <x:v>mm12-skill-layers</x:v>
      </x:c>
      <x:c r="E7" s="15" t="str">
        <x:v>ns-mm12-2015-1.1</x:v>
      </x:c>
      <x:c r="F7" s="15" t="str">
        <x:v>I can combine images and text while preserving an editable source.</x:v>
      </x:c>
      <x:c r="G7" s="15" t="str">
        <x:v>Baseline</x:v>
      </x:c>
      <x:c r="H7" s="15" t="str">
        <x:v>Adapt the poster for a new audience and repair a different edge fault.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84" customHeight="1">
      <x:c r="A8" s="14" t="str">
        <x:v>PS-B</x:v>
      </x:c>
      <x:c r="B8" s="14" t="str">
        <x:v>MM12</x:v>
      </x:c>
      <x:c r="C8" s="14" t="str">
        <x:v>Editable poster and mask repair — changed brief</x:v>
      </x:c>
      <x:c r="D8" s="14" t="str">
        <x:v>mm12-skill-layers</x:v>
      </x:c>
      <x:c r="E8" s="14" t="str">
        <x:v>ns-mm12-2015-1.1</x:v>
      </x:c>
      <x:c r="F8" s="14" t="str">
        <x:v>I can combine images and text while preserving an editable source.</x:v>
      </x:c>
      <x:c r="G8" s="14" t="str">
        <x:v>Revisit</x:v>
      </x:c>
      <x:c r="H8" s="14" t="str">
        <x:v>Adapt the poster for a new audience and repair a different edge fault.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84" customHeight="1">
      <x:c r="A9" s="15" t="str">
        <x:v>COM-A</x:v>
      </x:c>
      <x:c r="B9" s="15" t="str">
        <x:v>COM11</x:v>
      </x:c>
      <x:c r="C9" s="15" t="str">
        <x:v>An audience-led event campaign</x:v>
      </x:c>
      <x:c r="D9" s="15" t="str">
        <x:v>com11-skill-brief</x:v>
      </x:c>
      <x:c r="E9" s="15" t="str">
        <x:v>com11-1.4</x:v>
      </x:c>
      <x:c r="F9" s="15" t="str">
        <x:v>I can use a design brief to make and justify communication choices.</x:v>
      </x:c>
      <x:c r="G9" s="15" t="str">
        <x:v>Baseline</x:v>
      </x:c>
      <x:c r="H9" s="15" t="str">
        <x:v>Adapt the message for a different audience and justify the hierarchy.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84" customHeight="1">
      <x:c r="A10" s="14" t="str">
        <x:v>COM-B</x:v>
      </x:c>
      <x:c r="B10" s="14" t="str">
        <x:v>COM11</x:v>
      </x:c>
      <x:c r="C10" s="14" t="str">
        <x:v>An audience-led event campaign — changed brief</x:v>
      </x:c>
      <x:c r="D10" s="14" t="str">
        <x:v>com11-skill-brief</x:v>
      </x:c>
      <x:c r="E10" s="14" t="str">
        <x:v>com11-1.4</x:v>
      </x:c>
      <x:c r="F10" s="14" t="str">
        <x:v>I can use a design brief to make and justify communication choices.</x:v>
      </x:c>
      <x:c r="G10" s="14" t="str">
        <x:v>Revisit</x:v>
      </x:c>
      <x:c r="H10" s="14" t="str">
        <x:v>Adapt the message for a different audience and justify the hierarchy.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84" customHeight="1">
      <x:c r="A11" s="15" t="str">
        <x:v>DS-A</x:v>
      </x:c>
      <x:c r="B11" s="15" t="str">
        <x:v>IBDS</x:v>
      </x:c>
      <x:c r="C11" s="15" t="str">
        <x:v>Explain and evaluate a digital decision</x:v>
      </x:c>
      <x:c r="D11" s="15" t="str">
        <x:v>ibds-skill-mechanism</x:v>
      </x:c>
      <x:c r="E11" s="15" t="str">
        <x:v>local-ds-mechanism</x:v>
      </x:c>
      <x:c r="F11" s="15" t="str">
        <x:v>I can explain how an input and rule produce an output and affect people.</x:v>
      </x:c>
      <x:c r="G11" s="15" t="str">
        <x:v>Baseline</x:v>
      </x:c>
      <x:c r="H11" s="15" t="str">
        <x:v>Change an input or threshold and evaluate who gains or loses.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84" customHeight="1">
      <x:c r="A12" s="14" t="str">
        <x:v>DS-B</x:v>
      </x:c>
      <x:c r="B12" s="14" t="str">
        <x:v>IBDS</x:v>
      </x:c>
      <x:c r="C12" s="14" t="str">
        <x:v>Explain and evaluate a digital decision — changed brief</x:v>
      </x:c>
      <x:c r="D12" s="14" t="str">
        <x:v>ibds-skill-mechanism</x:v>
      </x:c>
      <x:c r="E12" s="14" t="str">
        <x:v>local-ds-mechanism</x:v>
      </x:c>
      <x:c r="F12" s="14" t="str">
        <x:v>I can explain how an input and rule produce an output and affect people.</x:v>
      </x:c>
      <x:c r="G12" s="14" t="str">
        <x:v>Revisit</x:v>
      </x:c>
      <x:c r="H12" s="14" t="str">
        <x:v>Change an input or threshold and evaluate who gains or loses.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c9ab45a18b5b4ad6"/>
  </x:tableParts>
</x:worksheet>
</file>

<file path=xl/worksheets/sheet6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30" hidden="0" customWidth="1"/>
    <x:col min="6" max="6" width="48" hidden="0" customWidth="1"/>
    <x:col min="7" max="7" width="48" hidden="0" customWidth="1"/>
    <x:col min="8" max="8" width="42" hidden="0" customWidth="1"/>
    <x:col min="9" max="9" width="13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What the learner did and learned</x:v>
      </x:c>
      <x:c r="B1" s="4" t="str">
        <x:v>What the learner did and learned</x:v>
      </x:c>
      <x:c r="C1" s="4" t="str">
        <x:v>What the learner did and learned</x:v>
      </x:c>
      <x:c r="D1" s="4" t="str">
        <x:v>What the learner did and learned</x:v>
      </x:c>
      <x:c r="E1" s="4" t="str">
        <x:v>What the learner did and learned</x:v>
      </x:c>
      <x:c r="F1" s="4" t="str">
        <x:v>What the learner did and learned</x:v>
      </x:c>
      <x:c r="G1" s="4" t="str">
        <x:v>What the learner did and learned</x:v>
      </x:c>
      <x:c r="H1" s="4" t="str">
        <x:v>What the learner did and learned</x:v>
      </x:c>
      <x:c r="I1" s="4" t="str">
        <x:v>What the learner did and learned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What the learner did and learned</x:v>
      </x:c>
      <x:c r="B2" s="4" t="str">
        <x:v>What the learner did and learned</x:v>
      </x:c>
      <x:c r="C2" s="4" t="str">
        <x:v>What the learner did and learned</x:v>
      </x:c>
      <x:c r="D2" s="4" t="str">
        <x:v>What the learner did and learned</x:v>
      </x:c>
      <x:c r="E2" s="4" t="str">
        <x:v>What the learner did and learned</x:v>
      </x:c>
      <x:c r="F2" s="4" t="str">
        <x:v>What the learner did and learned</x:v>
      </x:c>
      <x:c r="G2" s="4" t="str">
        <x:v>What the learner did and learned</x:v>
      </x:c>
      <x:c r="H2" s="4" t="str">
        <x:v>What the learner did and learned</x:v>
      </x:c>
      <x:c r="I2" s="4" t="str">
        <x:v>What the learner did and learned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Enter an evidence ID once. Add a product, an observation and a conversation as distinct entries.</x:v>
      </x:c>
      <x:c r="B3" s="9" t="str">
        <x:v>Enter an evidence ID once. Add a product, an observation and a conversation as distinct entries.</x:v>
      </x:c>
      <x:c r="C3" s="9" t="str">
        <x:v>Enter an evidence ID once. Add a product, an observation and a conversation as distinct entries.</x:v>
      </x:c>
      <x:c r="D3" s="9" t="str">
        <x:v>Enter an evidence ID once. Add a product, an observation and a conversation as distinct entries.</x:v>
      </x:c>
      <x:c r="E3" s="9" t="str">
        <x:v>Enter an evidence ID once. Add a product, an observation and a conversation as distinct entries.</x:v>
      </x:c>
      <x:c r="F3" s="9" t="str">
        <x:v>Enter an evidence ID once. Add a product, an observation and a conversation as distinct entries.</x:v>
      </x:c>
      <x:c r="G3" s="9" t="str">
        <x:v>Enter an evidence ID once. Add a product, an observation and a conversation as distinct entries.</x:v>
      </x:c>
      <x:c r="H3" s="9" t="str">
        <x:v>Enter an evidence ID once. Add a product, an observation and a conversation as distinct entries.</x:v>
      </x:c>
      <x:c r="I3" s="9" t="str">
        <x:v>Enter an evidence ID once. Add a product, an observation and a conversation as distinct entries.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Evidence ID</x:v>
      </x:c>
      <x:c r="B6" s="12" t="str">
        <x:v>Student ID</x:v>
      </x:c>
      <x:c r="C6" s="12" t="str">
        <x:v>Date</x:v>
      </x:c>
      <x:c r="D6" s="12" t="str">
        <x:v>Task ID</x:v>
      </x:c>
      <x:c r="E6" s="12" t="str">
        <x:v>Skill ID</x:v>
      </x:c>
      <x:c r="F6" s="12" t="str">
        <x:v>What I did</x:v>
      </x:c>
      <x:c r="G6" s="12" t="str">
        <x:v>What I learned</x:v>
      </x:c>
      <x:c r="H6" s="12" t="str">
        <x:v>Evidence reference</x:v>
      </x:c>
      <x:c r="I6" s="12" t="str">
        <x:v>Self-rating</x:v>
      </x:c>
      <x:c r="J6" s="1" t="str">
        <x:v>Row helper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75" customHeight="1">
      <x:c r="A7" s="21"/>
      <x:c r="B7" s="21"/>
      <x:c r="C7" s="23"/>
      <x:c r="D7" s="21"/>
      <x:c r="E7" s="21"/>
      <x:c r="F7" s="21"/>
      <x:c r="G7" s="21"/>
      <x:c r="H7" s="21"/>
      <x:c r="I7" s="21"/>
      <x:c r="J7" s="1" t="str">
        <x:f>IF(A7="","",ROW())</x:f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75" customHeight="1">
      <x:c r="A8" s="21"/>
      <x:c r="B8" s="21"/>
      <x:c r="C8" s="23"/>
      <x:c r="D8" s="21"/>
      <x:c r="E8" s="21"/>
      <x:c r="F8" s="21"/>
      <x:c r="G8" s="21"/>
      <x:c r="H8" s="21"/>
      <x:c r="I8" s="21"/>
      <x:c r="J8" s="1" t="str">
        <x:f>IF(A8="","",ROW())</x:f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75" customHeight="1">
      <x:c r="A9" s="21"/>
      <x:c r="B9" s="21"/>
      <x:c r="C9" s="23"/>
      <x:c r="D9" s="21"/>
      <x:c r="E9" s="21"/>
      <x:c r="F9" s="21"/>
      <x:c r="G9" s="21"/>
      <x:c r="H9" s="21"/>
      <x:c r="I9" s="21"/>
      <x:c r="J9" s="1" t="str">
        <x:f>IF(A9="","",ROW())</x:f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75" customHeight="1">
      <x:c r="A10" s="21"/>
      <x:c r="B10" s="21"/>
      <x:c r="C10" s="23"/>
      <x:c r="D10" s="21"/>
      <x:c r="E10" s="21"/>
      <x:c r="F10" s="21"/>
      <x:c r="G10" s="21"/>
      <x:c r="H10" s="21"/>
      <x:c r="I10" s="21"/>
      <x:c r="J10" s="1" t="str">
        <x:f>IF(A10="","",ROW())</x:f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75" customHeight="1">
      <x:c r="A11" s="21"/>
      <x:c r="B11" s="21"/>
      <x:c r="C11" s="23"/>
      <x:c r="D11" s="21"/>
      <x:c r="E11" s="21"/>
      <x:c r="F11" s="21"/>
      <x:c r="G11" s="21"/>
      <x:c r="H11" s="21"/>
      <x:c r="I11" s="21"/>
      <x:c r="J11" s="1" t="str">
        <x:f>IF(A11="","",ROW())</x:f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75" customHeight="1">
      <x:c r="A12" s="21"/>
      <x:c r="B12" s="21"/>
      <x:c r="C12" s="23"/>
      <x:c r="D12" s="21"/>
      <x:c r="E12" s="21"/>
      <x:c r="F12" s="21"/>
      <x:c r="G12" s="21"/>
      <x:c r="H12" s="21"/>
      <x:c r="I12" s="21"/>
      <x:c r="J12" s="1" t="str">
        <x:f>IF(A12="","",ROW())</x:f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75" customHeight="1">
      <x:c r="A13" s="21"/>
      <x:c r="B13" s="21"/>
      <x:c r="C13" s="23"/>
      <x:c r="D13" s="21"/>
      <x:c r="E13" s="21"/>
      <x:c r="F13" s="21"/>
      <x:c r="G13" s="21"/>
      <x:c r="H13" s="21"/>
      <x:c r="I13" s="21"/>
      <x:c r="J13" s="1" t="str">
        <x:f>IF(A13="","",ROW())</x:f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75" customHeight="1">
      <x:c r="A14" s="21"/>
      <x:c r="B14" s="21"/>
      <x:c r="C14" s="23"/>
      <x:c r="D14" s="21"/>
      <x:c r="E14" s="21"/>
      <x:c r="F14" s="21"/>
      <x:c r="G14" s="21"/>
      <x:c r="H14" s="21"/>
      <x:c r="I14" s="21"/>
      <x:c r="J14" s="1" t="str">
        <x:f>IF(A14="","",ROW())</x:f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75" customHeight="1">
      <x:c r="A15" s="21"/>
      <x:c r="B15" s="21"/>
      <x:c r="C15" s="23"/>
      <x:c r="D15" s="21"/>
      <x:c r="E15" s="21"/>
      <x:c r="F15" s="21"/>
      <x:c r="G15" s="21"/>
      <x:c r="H15" s="21"/>
      <x:c r="I15" s="21"/>
      <x:c r="J15" s="1" t="str">
        <x:f>IF(A15="","",ROW())</x:f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75" customHeight="1">
      <x:c r="A16" s="21"/>
      <x:c r="B16" s="21"/>
      <x:c r="C16" s="23"/>
      <x:c r="D16" s="21"/>
      <x:c r="E16" s="21"/>
      <x:c r="F16" s="21"/>
      <x:c r="G16" s="21"/>
      <x:c r="H16" s="21"/>
      <x:c r="I16" s="21"/>
      <x:c r="J16" s="1" t="str">
        <x:f>IF(A16="","",ROW())</x:f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75" customHeight="1">
      <x:c r="A17" s="21"/>
      <x:c r="B17" s="21"/>
      <x:c r="C17" s="23"/>
      <x:c r="D17" s="21"/>
      <x:c r="E17" s="21"/>
      <x:c r="F17" s="21"/>
      <x:c r="G17" s="21"/>
      <x:c r="H17" s="21"/>
      <x:c r="I17" s="21"/>
      <x:c r="J17" s="1" t="str">
        <x:f>IF(A17="","",ROW())</x:f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75" customHeight="1">
      <x:c r="A18" s="21"/>
      <x:c r="B18" s="21"/>
      <x:c r="C18" s="23"/>
      <x:c r="D18" s="21"/>
      <x:c r="E18" s="21"/>
      <x:c r="F18" s="21"/>
      <x:c r="G18" s="21"/>
      <x:c r="H18" s="21"/>
      <x:c r="I18" s="21"/>
      <x:c r="J18" s="1" t="str">
        <x:f>IF(A18="","",ROW())</x:f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75" customHeight="1">
      <x:c r="A19" s="21"/>
      <x:c r="B19" s="21"/>
      <x:c r="C19" s="23"/>
      <x:c r="D19" s="21"/>
      <x:c r="E19" s="21"/>
      <x:c r="F19" s="21"/>
      <x:c r="G19" s="21"/>
      <x:c r="H19" s="21"/>
      <x:c r="I19" s="21"/>
      <x:c r="J19" s="1" t="str">
        <x:f>IF(A19="","",ROW())</x:f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75" customHeight="1">
      <x:c r="A20" s="21"/>
      <x:c r="B20" s="21"/>
      <x:c r="C20" s="23"/>
      <x:c r="D20" s="21"/>
      <x:c r="E20" s="21"/>
      <x:c r="F20" s="21"/>
      <x:c r="G20" s="21"/>
      <x:c r="H20" s="21"/>
      <x:c r="I20" s="21"/>
      <x:c r="J20" s="1" t="str">
        <x:f>IF(A20="","",ROW())</x:f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75" customHeight="1">
      <x:c r="A21" s="21"/>
      <x:c r="B21" s="21"/>
      <x:c r="C21" s="23"/>
      <x:c r="D21" s="21"/>
      <x:c r="E21" s="21"/>
      <x:c r="F21" s="21"/>
      <x:c r="G21" s="21"/>
      <x:c r="H21" s="21"/>
      <x:c r="I21" s="21"/>
      <x:c r="J21" s="1" t="str">
        <x:f>IF(A21="","",ROW())</x:f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75" customHeight="1">
      <x:c r="A22" s="21"/>
      <x:c r="B22" s="21"/>
      <x:c r="C22" s="23"/>
      <x:c r="D22" s="21"/>
      <x:c r="E22" s="21"/>
      <x:c r="F22" s="21"/>
      <x:c r="G22" s="21"/>
      <x:c r="H22" s="21"/>
      <x:c r="I22" s="21"/>
      <x:c r="J22" s="1" t="str">
        <x:f>IF(A22="","",ROW())</x:f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75" customHeight="1">
      <x:c r="A23" s="21"/>
      <x:c r="B23" s="21"/>
      <x:c r="C23" s="23"/>
      <x:c r="D23" s="21"/>
      <x:c r="E23" s="21"/>
      <x:c r="F23" s="21"/>
      <x:c r="G23" s="21"/>
      <x:c r="H23" s="21"/>
      <x:c r="I23" s="21"/>
      <x:c r="J23" s="1" t="str">
        <x:f>IF(A23="","",ROW())</x:f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75" customHeight="1">
      <x:c r="A24" s="21"/>
      <x:c r="B24" s="21"/>
      <x:c r="C24" s="23"/>
      <x:c r="D24" s="21"/>
      <x:c r="E24" s="21"/>
      <x:c r="F24" s="21"/>
      <x:c r="G24" s="21"/>
      <x:c r="H24" s="21"/>
      <x:c r="I24" s="21"/>
      <x:c r="J24" s="1" t="str">
        <x:f>IF(A24="","",ROW())</x:f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75" customHeight="1">
      <x:c r="A25" s="21"/>
      <x:c r="B25" s="21"/>
      <x:c r="C25" s="23"/>
      <x:c r="D25" s="21"/>
      <x:c r="E25" s="21"/>
      <x:c r="F25" s="21"/>
      <x:c r="G25" s="21"/>
      <x:c r="H25" s="21"/>
      <x:c r="I25" s="21"/>
      <x:c r="J25" s="1" t="str">
        <x:f>IF(A25="","",ROW())</x:f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75" customHeight="1">
      <x:c r="A26" s="21"/>
      <x:c r="B26" s="21"/>
      <x:c r="C26" s="23"/>
      <x:c r="D26" s="21"/>
      <x:c r="E26" s="21"/>
      <x:c r="F26" s="21"/>
      <x:c r="G26" s="21"/>
      <x:c r="H26" s="21"/>
      <x:c r="I26" s="21"/>
      <x:c r="J26" s="1" t="str">
        <x:f>IF(A26="","",ROW())</x:f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75" customHeight="1">
      <x:c r="A27" s="21"/>
      <x:c r="B27" s="21"/>
      <x:c r="C27" s="23"/>
      <x:c r="D27" s="21"/>
      <x:c r="E27" s="21"/>
      <x:c r="F27" s="21"/>
      <x:c r="G27" s="21"/>
      <x:c r="H27" s="21"/>
      <x:c r="I27" s="21"/>
      <x:c r="J27" s="1" t="str">
        <x:f>IF(A27="","",ROW())</x:f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75" customHeight="1">
      <x:c r="A28" s="21"/>
      <x:c r="B28" s="21"/>
      <x:c r="C28" s="23"/>
      <x:c r="D28" s="21"/>
      <x:c r="E28" s="21"/>
      <x:c r="F28" s="21"/>
      <x:c r="G28" s="21"/>
      <x:c r="H28" s="21"/>
      <x:c r="I28" s="21"/>
      <x:c r="J28" s="1" t="str">
        <x:f>IF(A28="","",ROW())</x:f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75" customHeight="1">
      <x:c r="A29" s="21"/>
      <x:c r="B29" s="21"/>
      <x:c r="C29" s="23"/>
      <x:c r="D29" s="21"/>
      <x:c r="E29" s="21"/>
      <x:c r="F29" s="21"/>
      <x:c r="G29" s="21"/>
      <x:c r="H29" s="21"/>
      <x:c r="I29" s="21"/>
      <x:c r="J29" s="1" t="str">
        <x:f>IF(A29="","",ROW())</x:f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75" customHeight="1">
      <x:c r="A30" s="21"/>
      <x:c r="B30" s="21"/>
      <x:c r="C30" s="23"/>
      <x:c r="D30" s="21"/>
      <x:c r="E30" s="21"/>
      <x:c r="F30" s="21"/>
      <x:c r="G30" s="21"/>
      <x:c r="H30" s="21"/>
      <x:c r="I30" s="21"/>
      <x:c r="J30" s="1" t="str">
        <x:f>IF(A30="","",ROW())</x:f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75" customHeight="1">
      <x:c r="A31" s="21"/>
      <x:c r="B31" s="21"/>
      <x:c r="C31" s="23"/>
      <x:c r="D31" s="21"/>
      <x:c r="E31" s="21"/>
      <x:c r="F31" s="21"/>
      <x:c r="G31" s="21"/>
      <x:c r="H31" s="21"/>
      <x:c r="I31" s="21"/>
      <x:c r="J31" s="1" t="str">
        <x:f>IF(A31="","",ROW())</x:f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75" customHeight="1">
      <x:c r="A32" s="21"/>
      <x:c r="B32" s="21"/>
      <x:c r="C32" s="23"/>
      <x:c r="D32" s="21"/>
      <x:c r="E32" s="21"/>
      <x:c r="F32" s="21"/>
      <x:c r="G32" s="21"/>
      <x:c r="H32" s="21"/>
      <x:c r="I32" s="21"/>
      <x:c r="J32" s="1" t="str">
        <x:f>IF(A32="","",ROW())</x:f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75" customHeight="1">
      <x:c r="A33" s="21"/>
      <x:c r="B33" s="21"/>
      <x:c r="C33" s="23"/>
      <x:c r="D33" s="21"/>
      <x:c r="E33" s="21"/>
      <x:c r="F33" s="21"/>
      <x:c r="G33" s="21"/>
      <x:c r="H33" s="21"/>
      <x:c r="I33" s="21"/>
      <x:c r="J33" s="1" t="str">
        <x:f>IF(A33="","",ROW())</x:f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75" customHeight="1">
      <x:c r="A34" s="21"/>
      <x:c r="B34" s="21"/>
      <x:c r="C34" s="23"/>
      <x:c r="D34" s="21"/>
      <x:c r="E34" s="21"/>
      <x:c r="F34" s="21"/>
      <x:c r="G34" s="21"/>
      <x:c r="H34" s="21"/>
      <x:c r="I34" s="21"/>
      <x:c r="J34" s="1" t="str">
        <x:f>IF(A34="","",ROW())</x:f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75" customHeight="1">
      <x:c r="A35" s="21"/>
      <x:c r="B35" s="21"/>
      <x:c r="C35" s="23"/>
      <x:c r="D35" s="21"/>
      <x:c r="E35" s="21"/>
      <x:c r="F35" s="21"/>
      <x:c r="G35" s="21"/>
      <x:c r="H35" s="21"/>
      <x:c r="I35" s="21"/>
      <x:c r="J35" s="1" t="str">
        <x:f>IF(A35="","",ROW())</x:f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75" customHeight="1">
      <x:c r="A36" s="21"/>
      <x:c r="B36" s="21"/>
      <x:c r="C36" s="23"/>
      <x:c r="D36" s="21"/>
      <x:c r="E36" s="21"/>
      <x:c r="F36" s="21"/>
      <x:c r="G36" s="21"/>
      <x:c r="H36" s="21"/>
      <x:c r="I36" s="21"/>
      <x:c r="J36" s="1" t="str">
        <x:f>IF(A36="","",ROW())</x:f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75" customHeight="1">
      <x:c r="A37" s="21"/>
      <x:c r="B37" s="21"/>
      <x:c r="C37" s="23"/>
      <x:c r="D37" s="21"/>
      <x:c r="E37" s="21"/>
      <x:c r="F37" s="21"/>
      <x:c r="G37" s="21"/>
      <x:c r="H37" s="21"/>
      <x:c r="I37" s="21"/>
      <x:c r="J37" s="1" t="str">
        <x:f>IF(A37="","",ROW())</x:f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75" customHeight="1">
      <x:c r="A38" s="21"/>
      <x:c r="B38" s="21"/>
      <x:c r="C38" s="23"/>
      <x:c r="D38" s="21"/>
      <x:c r="E38" s="21"/>
      <x:c r="F38" s="21"/>
      <x:c r="G38" s="21"/>
      <x:c r="H38" s="21"/>
      <x:c r="I38" s="21"/>
      <x:c r="J38" s="1" t="str">
        <x:f>IF(A38="","",ROW())</x:f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75" customHeight="1">
      <x:c r="A39" s="21"/>
      <x:c r="B39" s="21"/>
      <x:c r="C39" s="23"/>
      <x:c r="D39" s="21"/>
      <x:c r="E39" s="21"/>
      <x:c r="F39" s="21"/>
      <x:c r="G39" s="21"/>
      <x:c r="H39" s="21"/>
      <x:c r="I39" s="21"/>
      <x:c r="J39" s="1" t="str">
        <x:f>IF(A39="","",ROW())</x:f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75" customHeight="1">
      <x:c r="A40" s="21"/>
      <x:c r="B40" s="21"/>
      <x:c r="C40" s="23"/>
      <x:c r="D40" s="21"/>
      <x:c r="E40" s="21"/>
      <x:c r="F40" s="21"/>
      <x:c r="G40" s="21"/>
      <x:c r="H40" s="21"/>
      <x:c r="I40" s="21"/>
      <x:c r="J40" s="1" t="str">
        <x:f>IF(A40="","",ROW())</x:f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75" customHeight="1">
      <x:c r="A41" s="21"/>
      <x:c r="B41" s="21"/>
      <x:c r="C41" s="23"/>
      <x:c r="D41" s="21"/>
      <x:c r="E41" s="21"/>
      <x:c r="F41" s="21"/>
      <x:c r="G41" s="21"/>
      <x:c r="H41" s="21"/>
      <x:c r="I41" s="21"/>
      <x:c r="J41" s="1" t="str">
        <x:f>IF(A41="","",ROW())</x:f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75" customHeight="1">
      <x:c r="A42" s="21"/>
      <x:c r="B42" s="21"/>
      <x:c r="C42" s="23"/>
      <x:c r="D42" s="21"/>
      <x:c r="E42" s="21"/>
      <x:c r="F42" s="21"/>
      <x:c r="G42" s="21"/>
      <x:c r="H42" s="21"/>
      <x:c r="I42" s="21"/>
      <x:c r="J42" s="1" t="str">
        <x:f>IF(A42="","",ROW())</x:f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75" customHeight="1">
      <x:c r="A43" s="21"/>
      <x:c r="B43" s="21"/>
      <x:c r="C43" s="23"/>
      <x:c r="D43" s="21"/>
      <x:c r="E43" s="21"/>
      <x:c r="F43" s="21"/>
      <x:c r="G43" s="21"/>
      <x:c r="H43" s="21"/>
      <x:c r="I43" s="21"/>
      <x:c r="J43" s="1" t="str">
        <x:f>IF(A43="","",ROW())</x:f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75" customHeight="1">
      <x:c r="A44" s="21"/>
      <x:c r="B44" s="21"/>
      <x:c r="C44" s="23"/>
      <x:c r="D44" s="21"/>
      <x:c r="E44" s="21"/>
      <x:c r="F44" s="21"/>
      <x:c r="G44" s="21"/>
      <x:c r="H44" s="21"/>
      <x:c r="I44" s="21"/>
      <x:c r="J44" s="1" t="str">
        <x:f>IF(A44="","",ROW())</x:f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75" customHeight="1">
      <x:c r="A45" s="21"/>
      <x:c r="B45" s="21"/>
      <x:c r="C45" s="23"/>
      <x:c r="D45" s="21"/>
      <x:c r="E45" s="21"/>
      <x:c r="F45" s="21"/>
      <x:c r="G45" s="21"/>
      <x:c r="H45" s="21"/>
      <x:c r="I45" s="21"/>
      <x:c r="J45" s="1" t="str">
        <x:f>IF(A45="","",ROW())</x:f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75" customHeight="1">
      <x:c r="A46" s="21"/>
      <x:c r="B46" s="21"/>
      <x:c r="C46" s="23"/>
      <x:c r="D46" s="21"/>
      <x:c r="E46" s="21"/>
      <x:c r="F46" s="21"/>
      <x:c r="G46" s="21"/>
      <x:c r="H46" s="21"/>
      <x:c r="I46" s="21"/>
      <x:c r="J46" s="1" t="str">
        <x:f>IF(A46="","",ROW())</x:f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75" customHeight="1">
      <x:c r="A47" s="21"/>
      <x:c r="B47" s="21"/>
      <x:c r="C47" s="23"/>
      <x:c r="D47" s="21"/>
      <x:c r="E47" s="21"/>
      <x:c r="F47" s="21"/>
      <x:c r="G47" s="21"/>
      <x:c r="H47" s="21"/>
      <x:c r="I47" s="21"/>
      <x:c r="J47" s="1" t="str">
        <x:f>IF(A47="","",ROW())</x:f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75" customHeight="1">
      <x:c r="A48" s="21"/>
      <x:c r="B48" s="21"/>
      <x:c r="C48" s="23"/>
      <x:c r="D48" s="21"/>
      <x:c r="E48" s="21"/>
      <x:c r="F48" s="21"/>
      <x:c r="G48" s="21"/>
      <x:c r="H48" s="21"/>
      <x:c r="I48" s="21"/>
      <x:c r="J48" s="1" t="str">
        <x:f>IF(A48="","",ROW())</x:f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75" customHeight="1">
      <x:c r="A49" s="21"/>
      <x:c r="B49" s="21"/>
      <x:c r="C49" s="23"/>
      <x:c r="D49" s="21"/>
      <x:c r="E49" s="21"/>
      <x:c r="F49" s="21"/>
      <x:c r="G49" s="21"/>
      <x:c r="H49" s="21"/>
      <x:c r="I49" s="21"/>
      <x:c r="J49" s="1" t="str">
        <x:f>IF(A49="","",ROW())</x:f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75" customHeight="1">
      <x:c r="A50" s="21"/>
      <x:c r="B50" s="21"/>
      <x:c r="C50" s="23"/>
      <x:c r="D50" s="21"/>
      <x:c r="E50" s="21"/>
      <x:c r="F50" s="21"/>
      <x:c r="G50" s="21"/>
      <x:c r="H50" s="21"/>
      <x:c r="I50" s="21"/>
      <x:c r="J50" s="1" t="str">
        <x:f>IF(A50="","",ROW())</x:f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75" customHeight="1">
      <x:c r="A51" s="21"/>
      <x:c r="B51" s="21"/>
      <x:c r="C51" s="23"/>
      <x:c r="D51" s="21"/>
      <x:c r="E51" s="21"/>
      <x:c r="F51" s="21"/>
      <x:c r="G51" s="21"/>
      <x:c r="H51" s="21"/>
      <x:c r="I51" s="21"/>
      <x:c r="J51" s="1" t="str">
        <x:f>IF(A51="","",ROW())</x:f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75" customHeight="1">
      <x:c r="A52" s="21"/>
      <x:c r="B52" s="21"/>
      <x:c r="C52" s="23"/>
      <x:c r="D52" s="21"/>
      <x:c r="E52" s="21"/>
      <x:c r="F52" s="21"/>
      <x:c r="G52" s="21"/>
      <x:c r="H52" s="21"/>
      <x:c r="I52" s="21"/>
      <x:c r="J52" s="1" t="str">
        <x:f>IF(A52="","",ROW())</x:f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75" customHeight="1">
      <x:c r="A53" s="21"/>
      <x:c r="B53" s="21"/>
      <x:c r="C53" s="23"/>
      <x:c r="D53" s="21"/>
      <x:c r="E53" s="21"/>
      <x:c r="F53" s="21"/>
      <x:c r="G53" s="21"/>
      <x:c r="H53" s="21"/>
      <x:c r="I53" s="21"/>
      <x:c r="J53" s="1" t="str">
        <x:f>IF(A53="","",ROW())</x:f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75" customHeight="1">
      <x:c r="A54" s="21"/>
      <x:c r="B54" s="21"/>
      <x:c r="C54" s="23"/>
      <x:c r="D54" s="21"/>
      <x:c r="E54" s="21"/>
      <x:c r="F54" s="21"/>
      <x:c r="G54" s="21"/>
      <x:c r="H54" s="21"/>
      <x:c r="I54" s="21"/>
      <x:c r="J54" s="1" t="str">
        <x:f>IF(A54="","",ROW())</x:f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 ht="75" customHeight="1">
      <x:c r="A55" s="21"/>
      <x:c r="B55" s="21"/>
      <x:c r="C55" s="23"/>
      <x:c r="D55" s="21"/>
      <x:c r="E55" s="21"/>
      <x:c r="F55" s="21"/>
      <x:c r="G55" s="21"/>
      <x:c r="H55" s="21"/>
      <x:c r="I55" s="21"/>
      <x:c r="J55" s="1" t="str">
        <x:f>IF(A55="","",ROW())</x:f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 ht="75" customHeight="1">
      <x:c r="A56" s="21"/>
      <x:c r="B56" s="21"/>
      <x:c r="C56" s="23"/>
      <x:c r="D56" s="21"/>
      <x:c r="E56" s="21"/>
      <x:c r="F56" s="21"/>
      <x:c r="G56" s="21"/>
      <x:c r="H56" s="21"/>
      <x:c r="I56" s="21"/>
      <x:c r="J56" s="1" t="str">
        <x:f>IF(A56="","",ROW())</x:f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 ht="75" customHeight="1">
      <x:c r="A57" s="21"/>
      <x:c r="B57" s="21"/>
      <x:c r="C57" s="23"/>
      <x:c r="D57" s="21"/>
      <x:c r="E57" s="21"/>
      <x:c r="F57" s="21"/>
      <x:c r="G57" s="21"/>
      <x:c r="H57" s="21"/>
      <x:c r="I57" s="21"/>
      <x:c r="J57" s="1" t="str">
        <x:f>IF(A57="","",ROW())</x:f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 ht="75" customHeight="1">
      <x:c r="A58" s="21"/>
      <x:c r="B58" s="21"/>
      <x:c r="C58" s="23"/>
      <x:c r="D58" s="21"/>
      <x:c r="E58" s="21"/>
      <x:c r="F58" s="21"/>
      <x:c r="G58" s="21"/>
      <x:c r="H58" s="21"/>
      <x:c r="I58" s="21"/>
      <x:c r="J58" s="1" t="str">
        <x:f>IF(A58="","",ROW())</x:f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 ht="75" customHeight="1">
      <x:c r="A59" s="21"/>
      <x:c r="B59" s="21"/>
      <x:c r="C59" s="23"/>
      <x:c r="D59" s="21"/>
      <x:c r="E59" s="21"/>
      <x:c r="F59" s="21"/>
      <x:c r="G59" s="21"/>
      <x:c r="H59" s="21"/>
      <x:c r="I59" s="21"/>
      <x:c r="J59" s="1" t="str">
        <x:f>IF(A59="","",ROW())</x:f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 ht="75" customHeight="1">
      <x:c r="A60" s="21"/>
      <x:c r="B60" s="21"/>
      <x:c r="C60" s="23"/>
      <x:c r="D60" s="21"/>
      <x:c r="E60" s="21"/>
      <x:c r="F60" s="21"/>
      <x:c r="G60" s="21"/>
      <x:c r="H60" s="21"/>
      <x:c r="I60" s="21"/>
      <x:c r="J60" s="1" t="str">
        <x:f>IF(A60="","",ROW())</x:f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 ht="75" customHeight="1">
      <x:c r="A61" s="21"/>
      <x:c r="B61" s="21"/>
      <x:c r="C61" s="23"/>
      <x:c r="D61" s="21"/>
      <x:c r="E61" s="21"/>
      <x:c r="F61" s="21"/>
      <x:c r="G61" s="21"/>
      <x:c r="H61" s="21"/>
      <x:c r="I61" s="21"/>
      <x:c r="J61" s="1" t="str">
        <x:f>IF(A61="","",ROW())</x:f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 ht="75" customHeight="1">
      <x:c r="A62" s="21"/>
      <x:c r="B62" s="21"/>
      <x:c r="C62" s="23"/>
      <x:c r="D62" s="21"/>
      <x:c r="E62" s="21"/>
      <x:c r="F62" s="21"/>
      <x:c r="G62" s="21"/>
      <x:c r="H62" s="21"/>
      <x:c r="I62" s="21"/>
      <x:c r="J62" s="1" t="str">
        <x:f>IF(A62="","",ROW())</x:f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 ht="75" customHeight="1">
      <x:c r="A63" s="21"/>
      <x:c r="B63" s="21"/>
      <x:c r="C63" s="23"/>
      <x:c r="D63" s="21"/>
      <x:c r="E63" s="21"/>
      <x:c r="F63" s="21"/>
      <x:c r="G63" s="21"/>
      <x:c r="H63" s="21"/>
      <x:c r="I63" s="21"/>
      <x:c r="J63" s="1" t="str">
        <x:f>IF(A63="","",ROW())</x:f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 ht="75" customHeight="1">
      <x:c r="A64" s="21"/>
      <x:c r="B64" s="21"/>
      <x:c r="C64" s="23"/>
      <x:c r="D64" s="21"/>
      <x:c r="E64" s="21"/>
      <x:c r="F64" s="21"/>
      <x:c r="G64" s="21"/>
      <x:c r="H64" s="21"/>
      <x:c r="I64" s="21"/>
      <x:c r="J64" s="1" t="str">
        <x:f>IF(A64="","",ROW())</x:f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 ht="75" customHeight="1">
      <x:c r="A65" s="21"/>
      <x:c r="B65" s="21"/>
      <x:c r="C65" s="23"/>
      <x:c r="D65" s="21"/>
      <x:c r="E65" s="21"/>
      <x:c r="F65" s="21"/>
      <x:c r="G65" s="21"/>
      <x:c r="H65" s="21"/>
      <x:c r="I65" s="21"/>
      <x:c r="J65" s="1" t="str">
        <x:f>IF(A65="","",ROW())</x:f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 ht="75" customHeight="1">
      <x:c r="A66" s="21"/>
      <x:c r="B66" s="21"/>
      <x:c r="C66" s="23"/>
      <x:c r="D66" s="21"/>
      <x:c r="E66" s="21"/>
      <x:c r="F66" s="21"/>
      <x:c r="G66" s="21"/>
      <x:c r="H66" s="21"/>
      <x:c r="I66" s="21"/>
      <x:c r="J66" s="1" t="str">
        <x:f>IF(A66="","",ROW())</x:f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 ht="75" customHeight="1">
      <x:c r="A67" s="21"/>
      <x:c r="B67" s="21"/>
      <x:c r="C67" s="23"/>
      <x:c r="D67" s="21"/>
      <x:c r="E67" s="21"/>
      <x:c r="F67" s="21"/>
      <x:c r="G67" s="21"/>
      <x:c r="H67" s="21"/>
      <x:c r="I67" s="21"/>
      <x:c r="J67" s="1" t="str">
        <x:f>IF(A67="","",ROW())</x:f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 ht="75" customHeight="1">
      <x:c r="A68" s="21"/>
      <x:c r="B68" s="21"/>
      <x:c r="C68" s="23"/>
      <x:c r="D68" s="21"/>
      <x:c r="E68" s="21"/>
      <x:c r="F68" s="21"/>
      <x:c r="G68" s="21"/>
      <x:c r="H68" s="21"/>
      <x:c r="I68" s="21"/>
      <x:c r="J68" s="1" t="str">
        <x:f>IF(A68="","",ROW())</x:f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 ht="75" customHeight="1">
      <x:c r="A69" s="21"/>
      <x:c r="B69" s="21"/>
      <x:c r="C69" s="23"/>
      <x:c r="D69" s="21"/>
      <x:c r="E69" s="21"/>
      <x:c r="F69" s="21"/>
      <x:c r="G69" s="21"/>
      <x:c r="H69" s="21"/>
      <x:c r="I69" s="21"/>
      <x:c r="J69" s="1" t="str">
        <x:f>IF(A69="","",ROW())</x:f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 ht="75" customHeight="1">
      <x:c r="A70" s="21"/>
      <x:c r="B70" s="21"/>
      <x:c r="C70" s="23"/>
      <x:c r="D70" s="21"/>
      <x:c r="E70" s="21"/>
      <x:c r="F70" s="21"/>
      <x:c r="G70" s="21"/>
      <x:c r="H70" s="21"/>
      <x:c r="I70" s="21"/>
      <x:c r="J70" s="1" t="str">
        <x:f>IF(A70="","",ROW())</x:f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 ht="75" customHeight="1">
      <x:c r="A71" s="21"/>
      <x:c r="B71" s="21"/>
      <x:c r="C71" s="23"/>
      <x:c r="D71" s="21"/>
      <x:c r="E71" s="21"/>
      <x:c r="F71" s="21"/>
      <x:c r="G71" s="21"/>
      <x:c r="H71" s="21"/>
      <x:c r="I71" s="21"/>
      <x:c r="J71" s="1" t="str">
        <x:f>IF(A71="","",ROW())</x:f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 ht="75" customHeight="1">
      <x:c r="A72" s="21"/>
      <x:c r="B72" s="21"/>
      <x:c r="C72" s="23"/>
      <x:c r="D72" s="21"/>
      <x:c r="E72" s="21"/>
      <x:c r="F72" s="21"/>
      <x:c r="G72" s="21"/>
      <x:c r="H72" s="21"/>
      <x:c r="I72" s="21"/>
      <x:c r="J72" s="1" t="str">
        <x:f>IF(A72="","",ROW())</x:f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 ht="75" customHeight="1">
      <x:c r="A73" s="21"/>
      <x:c r="B73" s="21"/>
      <x:c r="C73" s="23"/>
      <x:c r="D73" s="21"/>
      <x:c r="E73" s="21"/>
      <x:c r="F73" s="21"/>
      <x:c r="G73" s="21"/>
      <x:c r="H73" s="21"/>
      <x:c r="I73" s="21"/>
      <x:c r="J73" s="1" t="str">
        <x:f>IF(A73="","",ROW())</x:f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 ht="75" customHeight="1">
      <x:c r="A74" s="21"/>
      <x:c r="B74" s="21"/>
      <x:c r="C74" s="23"/>
      <x:c r="D74" s="21"/>
      <x:c r="E74" s="21"/>
      <x:c r="F74" s="21"/>
      <x:c r="G74" s="21"/>
      <x:c r="H74" s="21"/>
      <x:c r="I74" s="21"/>
      <x:c r="J74" s="1" t="str">
        <x:f>IF(A74="","",ROW())</x:f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 ht="75" customHeight="1">
      <x:c r="A75" s="21"/>
      <x:c r="B75" s="21"/>
      <x:c r="C75" s="23"/>
      <x:c r="D75" s="21"/>
      <x:c r="E75" s="21"/>
      <x:c r="F75" s="21"/>
      <x:c r="G75" s="21"/>
      <x:c r="H75" s="21"/>
      <x:c r="I75" s="21"/>
      <x:c r="J75" s="1" t="str">
        <x:f>IF(A75="","",ROW())</x:f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 ht="75" customHeight="1">
      <x:c r="A76" s="21"/>
      <x:c r="B76" s="21"/>
      <x:c r="C76" s="23"/>
      <x:c r="D76" s="21"/>
      <x:c r="E76" s="21"/>
      <x:c r="F76" s="21"/>
      <x:c r="G76" s="21"/>
      <x:c r="H76" s="21"/>
      <x:c r="I76" s="21"/>
      <x:c r="J76" s="1" t="str">
        <x:f>IF(A76="","",ROW())</x:f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 ht="75" customHeight="1">
      <x:c r="A77" s="21"/>
      <x:c r="B77" s="21"/>
      <x:c r="C77" s="23"/>
      <x:c r="D77" s="21"/>
      <x:c r="E77" s="21"/>
      <x:c r="F77" s="21"/>
      <x:c r="G77" s="21"/>
      <x:c r="H77" s="21"/>
      <x:c r="I77" s="21"/>
      <x:c r="J77" s="1" t="str">
        <x:f>IF(A77="","",ROW())</x:f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 ht="75" customHeight="1">
      <x:c r="A78" s="21"/>
      <x:c r="B78" s="21"/>
      <x:c r="C78" s="23"/>
      <x:c r="D78" s="21"/>
      <x:c r="E78" s="21"/>
      <x:c r="F78" s="21"/>
      <x:c r="G78" s="21"/>
      <x:c r="H78" s="21"/>
      <x:c r="I78" s="21"/>
      <x:c r="J78" s="1" t="str">
        <x:f>IF(A78="","",ROW())</x:f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 ht="75" customHeight="1">
      <x:c r="A79" s="21"/>
      <x:c r="B79" s="21"/>
      <x:c r="C79" s="23"/>
      <x:c r="D79" s="21"/>
      <x:c r="E79" s="21"/>
      <x:c r="F79" s="21"/>
      <x:c r="G79" s="21"/>
      <x:c r="H79" s="21"/>
      <x:c r="I79" s="21"/>
      <x:c r="J79" s="1" t="str">
        <x:f>IF(A79="","",ROW())</x:f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 ht="75" customHeight="1">
      <x:c r="A80" s="21"/>
      <x:c r="B80" s="21"/>
      <x:c r="C80" s="23"/>
      <x:c r="D80" s="21"/>
      <x:c r="E80" s="21"/>
      <x:c r="F80" s="21"/>
      <x:c r="G80" s="21"/>
      <x:c r="H80" s="21"/>
      <x:c r="I80" s="21"/>
      <x:c r="J80" s="1" t="str">
        <x:f>IF(A80="","",ROW())</x:f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 ht="75" customHeight="1">
      <x:c r="A81" s="21"/>
      <x:c r="B81" s="21"/>
      <x:c r="C81" s="23"/>
      <x:c r="D81" s="21"/>
      <x:c r="E81" s="21"/>
      <x:c r="F81" s="21"/>
      <x:c r="G81" s="21"/>
      <x:c r="H81" s="21"/>
      <x:c r="I81" s="21"/>
      <x:c r="J81" s="1" t="str">
        <x:f>IF(A81="","",ROW())</x:f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 ht="75" customHeight="1">
      <x:c r="A82" s="21"/>
      <x:c r="B82" s="21"/>
      <x:c r="C82" s="23"/>
      <x:c r="D82" s="21"/>
      <x:c r="E82" s="21"/>
      <x:c r="F82" s="21"/>
      <x:c r="G82" s="21"/>
      <x:c r="H82" s="21"/>
      <x:c r="I82" s="21"/>
      <x:c r="J82" s="1" t="str">
        <x:f>IF(A82="","",ROW())</x:f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 ht="75" customHeight="1">
      <x:c r="A83" s="21"/>
      <x:c r="B83" s="21"/>
      <x:c r="C83" s="23"/>
      <x:c r="D83" s="21"/>
      <x:c r="E83" s="21"/>
      <x:c r="F83" s="21"/>
      <x:c r="G83" s="21"/>
      <x:c r="H83" s="21"/>
      <x:c r="I83" s="21"/>
      <x:c r="J83" s="1" t="str">
        <x:f>IF(A83="","",ROW())</x:f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 ht="75" customHeight="1">
      <x:c r="A84" s="21"/>
      <x:c r="B84" s="21"/>
      <x:c r="C84" s="23"/>
      <x:c r="D84" s="21"/>
      <x:c r="E84" s="21"/>
      <x:c r="F84" s="21"/>
      <x:c r="G84" s="21"/>
      <x:c r="H84" s="21"/>
      <x:c r="I84" s="21"/>
      <x:c r="J84" s="1" t="str">
        <x:f>IF(A84="","",ROW())</x:f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 ht="75" customHeight="1">
      <x:c r="A85" s="21"/>
      <x:c r="B85" s="21"/>
      <x:c r="C85" s="23"/>
      <x:c r="D85" s="21"/>
      <x:c r="E85" s="21"/>
      <x:c r="F85" s="21"/>
      <x:c r="G85" s="21"/>
      <x:c r="H85" s="21"/>
      <x:c r="I85" s="21"/>
      <x:c r="J85" s="1" t="str">
        <x:f>IF(A85="","",ROW())</x:f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 ht="75" customHeight="1">
      <x:c r="A86" s="21"/>
      <x:c r="B86" s="21"/>
      <x:c r="C86" s="23"/>
      <x:c r="D86" s="21"/>
      <x:c r="E86" s="21"/>
      <x:c r="F86" s="21"/>
      <x:c r="G86" s="21"/>
      <x:c r="H86" s="21"/>
      <x:c r="I86" s="21"/>
      <x:c r="J86" s="1" t="str">
        <x:f>IF(A86="","",ROW())</x:f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 ht="75" customHeight="1">
      <x:c r="A87" s="21"/>
      <x:c r="B87" s="21"/>
      <x:c r="C87" s="23"/>
      <x:c r="D87" s="21"/>
      <x:c r="E87" s="21"/>
      <x:c r="F87" s="21"/>
      <x:c r="G87" s="21"/>
      <x:c r="H87" s="21"/>
      <x:c r="I87" s="21"/>
      <x:c r="J87" s="1" t="str">
        <x:f>IF(A87="","",ROW())</x:f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 ht="75" customHeight="1">
      <x:c r="A88" s="21"/>
      <x:c r="B88" s="21"/>
      <x:c r="C88" s="23"/>
      <x:c r="D88" s="21"/>
      <x:c r="E88" s="21"/>
      <x:c r="F88" s="21"/>
      <x:c r="G88" s="21"/>
      <x:c r="H88" s="21"/>
      <x:c r="I88" s="21"/>
      <x:c r="J88" s="1" t="str">
        <x:f>IF(A88="","",ROW())</x:f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 ht="75" customHeight="1">
      <x:c r="A89" s="21"/>
      <x:c r="B89" s="21"/>
      <x:c r="C89" s="23"/>
      <x:c r="D89" s="21"/>
      <x:c r="E89" s="21"/>
      <x:c r="F89" s="21"/>
      <x:c r="G89" s="21"/>
      <x:c r="H89" s="21"/>
      <x:c r="I89" s="21"/>
      <x:c r="J89" s="1" t="str">
        <x:f>IF(A89="","",ROW())</x:f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 ht="75" customHeight="1">
      <x:c r="A90" s="21"/>
      <x:c r="B90" s="21"/>
      <x:c r="C90" s="23"/>
      <x:c r="D90" s="21"/>
      <x:c r="E90" s="21"/>
      <x:c r="F90" s="21"/>
      <x:c r="G90" s="21"/>
      <x:c r="H90" s="21"/>
      <x:c r="I90" s="21"/>
      <x:c r="J90" s="1" t="str">
        <x:f>IF(A90="","",ROW())</x:f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  <x:row r="91" ht="75" customHeight="1">
      <x:c r="A91" s="22"/>
      <x:c r="B91" s="22"/>
      <x:c r="C91" s="24"/>
      <x:c r="D91" s="22"/>
      <x:c r="E91" s="22"/>
      <x:c r="F91" s="22"/>
      <x:c r="G91" s="22"/>
      <x:c r="H91" s="22"/>
      <x:c r="I91" s="22"/>
      <x:c r="J91" t="str">
        <x:f>IF(A91="","",ROW())</x:f>
      </x:c>
    </x:row>
    <x:row r="92" ht="75" customHeight="1">
      <x:c r="A92" s="22"/>
      <x:c r="B92" s="22"/>
      <x:c r="C92" s="24"/>
      <x:c r="D92" s="22"/>
      <x:c r="E92" s="22"/>
      <x:c r="F92" s="22"/>
      <x:c r="G92" s="22"/>
      <x:c r="H92" s="22"/>
      <x:c r="I92" s="22"/>
      <x:c r="J92" t="str">
        <x:f>IF(A92="","",ROW())</x:f>
      </x:c>
    </x:row>
    <x:row r="93" ht="75" customHeight="1">
      <x:c r="A93" s="22"/>
      <x:c r="B93" s="22"/>
      <x:c r="C93" s="24"/>
      <x:c r="D93" s="22"/>
      <x:c r="E93" s="22"/>
      <x:c r="F93" s="22"/>
      <x:c r="G93" s="22"/>
      <x:c r="H93" s="22"/>
      <x:c r="I93" s="22"/>
      <x:c r="J93" t="str">
        <x:f>IF(A93="","",ROW())</x:f>
      </x:c>
    </x:row>
    <x:row r="94" ht="75" customHeight="1">
      <x:c r="A94" s="22"/>
      <x:c r="B94" s="22"/>
      <x:c r="C94" s="24"/>
      <x:c r="D94" s="22"/>
      <x:c r="E94" s="22"/>
      <x:c r="F94" s="22"/>
      <x:c r="G94" s="22"/>
      <x:c r="H94" s="22"/>
      <x:c r="I94" s="22"/>
      <x:c r="J94" t="str">
        <x:f>IF(A94="","",ROW())</x:f>
      </x:c>
    </x:row>
    <x:row r="95" ht="75" customHeight="1">
      <x:c r="A95" s="22"/>
      <x:c r="B95" s="22"/>
      <x:c r="C95" s="24"/>
      <x:c r="D95" s="22"/>
      <x:c r="E95" s="22"/>
      <x:c r="F95" s="22"/>
      <x:c r="G95" s="22"/>
      <x:c r="H95" s="22"/>
      <x:c r="I95" s="22"/>
      <x:c r="J95" t="str">
        <x:f>IF(A95="","",ROW())</x:f>
      </x:c>
    </x:row>
    <x:row r="96" ht="75" customHeight="1">
      <x:c r="A96" s="22"/>
      <x:c r="B96" s="22"/>
      <x:c r="C96" s="24"/>
      <x:c r="D96" s="22"/>
      <x:c r="E96" s="22"/>
      <x:c r="F96" s="22"/>
      <x:c r="G96" s="22"/>
      <x:c r="H96" s="22"/>
      <x:c r="I96" s="22"/>
      <x:c r="J96" t="str">
        <x:f>IF(A96="","",ROW())</x:f>
      </x:c>
    </x:row>
    <x:row r="97" ht="75" customHeight="1">
      <x:c r="A97" s="22"/>
      <x:c r="B97" s="22"/>
      <x:c r="C97" s="24"/>
      <x:c r="D97" s="22"/>
      <x:c r="E97" s="22"/>
      <x:c r="F97" s="22"/>
      <x:c r="G97" s="22"/>
      <x:c r="H97" s="22"/>
      <x:c r="I97" s="22"/>
      <x:c r="J97" t="str">
        <x:f>IF(A97="","",ROW())</x:f>
      </x:c>
    </x:row>
    <x:row r="98" ht="75" customHeight="1">
      <x:c r="A98" s="22"/>
      <x:c r="B98" s="22"/>
      <x:c r="C98" s="24"/>
      <x:c r="D98" s="22"/>
      <x:c r="E98" s="22"/>
      <x:c r="F98" s="22"/>
      <x:c r="G98" s="22"/>
      <x:c r="H98" s="22"/>
      <x:c r="I98" s="22"/>
      <x:c r="J98" t="str">
        <x:f>IF(A98="","",ROW())</x:f>
      </x:c>
    </x:row>
    <x:row r="99" ht="75" customHeight="1">
      <x:c r="A99" s="22"/>
      <x:c r="B99" s="22"/>
      <x:c r="C99" s="24"/>
      <x:c r="D99" s="22"/>
      <x:c r="E99" s="22"/>
      <x:c r="F99" s="22"/>
      <x:c r="G99" s="22"/>
      <x:c r="H99" s="22"/>
      <x:c r="I99" s="22"/>
      <x:c r="J99" t="str">
        <x:f>IF(A99="","",ROW())</x:f>
      </x:c>
    </x:row>
    <x:row r="100" ht="75" customHeight="1">
      <x:c r="A100" s="22"/>
      <x:c r="B100" s="22"/>
      <x:c r="C100" s="24"/>
      <x:c r="D100" s="22"/>
      <x:c r="E100" s="22"/>
      <x:c r="F100" s="22"/>
      <x:c r="G100" s="22"/>
      <x:c r="H100" s="22"/>
      <x:c r="I100" s="22"/>
      <x:c r="J100" t="str">
        <x:f>IF(A100="","",ROW())</x:f>
      </x:c>
    </x:row>
    <x:row r="101" ht="75" customHeight="1">
      <x:c r="A101" s="22"/>
      <x:c r="B101" s="22"/>
      <x:c r="C101" s="24"/>
      <x:c r="D101" s="22"/>
      <x:c r="E101" s="22"/>
      <x:c r="F101" s="22"/>
      <x:c r="G101" s="22"/>
      <x:c r="H101" s="22"/>
      <x:c r="I101" s="22"/>
      <x:c r="J101" t="str">
        <x:f>IF(A101="","",ROW())</x:f>
      </x:c>
    </x:row>
    <x:row r="102" ht="75" customHeight="1">
      <x:c r="A102" s="22"/>
      <x:c r="B102" s="22"/>
      <x:c r="C102" s="24"/>
      <x:c r="D102" s="22"/>
      <x:c r="E102" s="22"/>
      <x:c r="F102" s="22"/>
      <x:c r="G102" s="22"/>
      <x:c r="H102" s="22"/>
      <x:c r="I102" s="22"/>
      <x:c r="J102" t="str">
        <x:f>IF(A102="","",ROW())</x:f>
      </x:c>
    </x:row>
    <x:row r="103" ht="75" customHeight="1">
      <x:c r="A103" s="22"/>
      <x:c r="B103" s="22"/>
      <x:c r="C103" s="24"/>
      <x:c r="D103" s="22"/>
      <x:c r="E103" s="22"/>
      <x:c r="F103" s="22"/>
      <x:c r="G103" s="22"/>
      <x:c r="H103" s="22"/>
      <x:c r="I103" s="22"/>
      <x:c r="J103" t="str">
        <x:f>IF(A103="","",ROW())</x:f>
      </x:c>
    </x:row>
    <x:row r="104" ht="75" customHeight="1">
      <x:c r="A104" s="22"/>
      <x:c r="B104" s="22"/>
      <x:c r="C104" s="24"/>
      <x:c r="D104" s="22"/>
      <x:c r="E104" s="22"/>
      <x:c r="F104" s="22"/>
      <x:c r="G104" s="22"/>
      <x:c r="H104" s="22"/>
      <x:c r="I104" s="22"/>
      <x:c r="J104" t="str">
        <x:f>IF(A104="","",ROW())</x:f>
      </x:c>
    </x:row>
    <x:row r="105" ht="75" customHeight="1">
      <x:c r="A105" s="22"/>
      <x:c r="B105" s="22"/>
      <x:c r="C105" s="24"/>
      <x:c r="D105" s="22"/>
      <x:c r="E105" s="22"/>
      <x:c r="F105" s="22"/>
      <x:c r="G105" s="22"/>
      <x:c r="H105" s="22"/>
      <x:c r="I105" s="22"/>
      <x:c r="J105" t="str">
        <x:f>IF(A105="","",ROW())</x:f>
      </x:c>
    </x:row>
    <x:row r="106" ht="75" customHeight="1">
      <x:c r="A106" s="22"/>
      <x:c r="B106" s="22"/>
      <x:c r="C106" s="24"/>
      <x:c r="D106" s="22"/>
      <x:c r="E106" s="22"/>
      <x:c r="F106" s="22"/>
      <x:c r="G106" s="22"/>
      <x:c r="H106" s="22"/>
      <x:c r="I106" s="22"/>
      <x:c r="J106" t="str">
        <x:f>IF(A106="","",ROW())</x:f>
      </x:c>
    </x:row>
    <x:row r="107" ht="75" customHeight="1">
      <x:c r="A107" s="22"/>
      <x:c r="B107" s="22"/>
      <x:c r="C107" s="24"/>
      <x:c r="D107" s="22"/>
      <x:c r="E107" s="22"/>
      <x:c r="F107" s="22"/>
      <x:c r="G107" s="22"/>
      <x:c r="H107" s="22"/>
      <x:c r="I107" s="22"/>
      <x:c r="J107" t="str">
        <x:f>IF(A107="","",ROW())</x:f>
      </x:c>
    </x:row>
    <x:row r="108" ht="75" customHeight="1">
      <x:c r="A108" s="22"/>
      <x:c r="B108" s="22"/>
      <x:c r="C108" s="24"/>
      <x:c r="D108" s="22"/>
      <x:c r="E108" s="22"/>
      <x:c r="F108" s="22"/>
      <x:c r="G108" s="22"/>
      <x:c r="H108" s="22"/>
      <x:c r="I108" s="22"/>
      <x:c r="J108" t="str">
        <x:f>IF(A108="","",ROW())</x:f>
      </x:c>
    </x:row>
    <x:row r="109" ht="75" customHeight="1">
      <x:c r="A109" s="22"/>
      <x:c r="B109" s="22"/>
      <x:c r="C109" s="24"/>
      <x:c r="D109" s="22"/>
      <x:c r="E109" s="22"/>
      <x:c r="F109" s="22"/>
      <x:c r="G109" s="22"/>
      <x:c r="H109" s="22"/>
      <x:c r="I109" s="22"/>
      <x:c r="J109" t="str">
        <x:f>IF(A109="","",ROW())</x:f>
      </x:c>
    </x:row>
    <x:row r="110" ht="75" customHeight="1">
      <x:c r="A110" s="22"/>
      <x:c r="B110" s="22"/>
      <x:c r="C110" s="24"/>
      <x:c r="D110" s="22"/>
      <x:c r="E110" s="22"/>
      <x:c r="F110" s="22"/>
      <x:c r="G110" s="22"/>
      <x:c r="H110" s="22"/>
      <x:c r="I110" s="22"/>
      <x:c r="J110" t="str">
        <x:f>IF(A110="","",ROW())</x:f>
      </x:c>
    </x:row>
    <x:row r="111" ht="75" customHeight="1">
      <x:c r="A111" s="22"/>
      <x:c r="B111" s="22"/>
      <x:c r="C111" s="24"/>
      <x:c r="D111" s="22"/>
      <x:c r="E111" s="22"/>
      <x:c r="F111" s="22"/>
      <x:c r="G111" s="22"/>
      <x:c r="H111" s="22"/>
      <x:c r="I111" s="22"/>
      <x:c r="J111" t="str">
        <x:f>IF(A111="","",ROW())</x:f>
      </x:c>
    </x:row>
    <x:row r="112" ht="75" customHeight="1">
      <x:c r="A112" s="22"/>
      <x:c r="B112" s="22"/>
      <x:c r="C112" s="24"/>
      <x:c r="D112" s="22"/>
      <x:c r="E112" s="22"/>
      <x:c r="F112" s="22"/>
      <x:c r="G112" s="22"/>
      <x:c r="H112" s="22"/>
      <x:c r="I112" s="22"/>
      <x:c r="J112" t="str">
        <x:f>IF(A112="","",ROW())</x:f>
      </x:c>
    </x:row>
    <x:row r="113" ht="75" customHeight="1">
      <x:c r="A113" s="22"/>
      <x:c r="B113" s="22"/>
      <x:c r="C113" s="24"/>
      <x:c r="D113" s="22"/>
      <x:c r="E113" s="22"/>
      <x:c r="F113" s="22"/>
      <x:c r="G113" s="22"/>
      <x:c r="H113" s="22"/>
      <x:c r="I113" s="22"/>
      <x:c r="J113" t="str">
        <x:f>IF(A113="","",ROW())</x:f>
      </x:c>
    </x:row>
    <x:row r="114" ht="75" customHeight="1">
      <x:c r="A114" s="22"/>
      <x:c r="B114" s="22"/>
      <x:c r="C114" s="24"/>
      <x:c r="D114" s="22"/>
      <x:c r="E114" s="22"/>
      <x:c r="F114" s="22"/>
      <x:c r="G114" s="22"/>
      <x:c r="H114" s="22"/>
      <x:c r="I114" s="22"/>
      <x:c r="J114" t="str">
        <x:f>IF(A114="","",ROW())</x:f>
      </x:c>
    </x:row>
    <x:row r="115" ht="75" customHeight="1">
      <x:c r="A115" s="22"/>
      <x:c r="B115" s="22"/>
      <x:c r="C115" s="24"/>
      <x:c r="D115" s="22"/>
      <x:c r="E115" s="22"/>
      <x:c r="F115" s="22"/>
      <x:c r="G115" s="22"/>
      <x:c r="H115" s="22"/>
      <x:c r="I115" s="22"/>
      <x:c r="J115" t="str">
        <x:f>IF(A115="","",ROW())</x:f>
      </x:c>
    </x:row>
    <x:row r="116" ht="75" customHeight="1">
      <x:c r="A116" s="22"/>
      <x:c r="B116" s="22"/>
      <x:c r="C116" s="24"/>
      <x:c r="D116" s="22"/>
      <x:c r="E116" s="22"/>
      <x:c r="F116" s="22"/>
      <x:c r="G116" s="22"/>
      <x:c r="H116" s="22"/>
      <x:c r="I116" s="22"/>
      <x:c r="J116" t="str">
        <x:f>IF(A116="","",ROW())</x:f>
      </x:c>
    </x:row>
    <x:row r="117" ht="75" customHeight="1">
      <x:c r="A117" s="22"/>
      <x:c r="B117" s="22"/>
      <x:c r="C117" s="24"/>
      <x:c r="D117" s="22"/>
      <x:c r="E117" s="22"/>
      <x:c r="F117" s="22"/>
      <x:c r="G117" s="22"/>
      <x:c r="H117" s="22"/>
      <x:c r="I117" s="22"/>
      <x:c r="J117" t="str">
        <x:f>IF(A117="","",ROW())</x:f>
      </x:c>
    </x:row>
    <x:row r="118" ht="75" customHeight="1">
      <x:c r="A118" s="22"/>
      <x:c r="B118" s="22"/>
      <x:c r="C118" s="24"/>
      <x:c r="D118" s="22"/>
      <x:c r="E118" s="22"/>
      <x:c r="F118" s="22"/>
      <x:c r="G118" s="22"/>
      <x:c r="H118" s="22"/>
      <x:c r="I118" s="22"/>
      <x:c r="J118" t="str">
        <x:f>IF(A118="","",ROW())</x:f>
      </x:c>
    </x:row>
    <x:row r="119" ht="75" customHeight="1">
      <x:c r="A119" s="22"/>
      <x:c r="B119" s="22"/>
      <x:c r="C119" s="24"/>
      <x:c r="D119" s="22"/>
      <x:c r="E119" s="22"/>
      <x:c r="F119" s="22"/>
      <x:c r="G119" s="22"/>
      <x:c r="H119" s="22"/>
      <x:c r="I119" s="22"/>
      <x:c r="J119" t="str">
        <x:f>IF(A119="","",ROW())</x:f>
      </x:c>
    </x:row>
    <x:row r="120" ht="75" customHeight="1">
      <x:c r="A120" s="22"/>
      <x:c r="B120" s="22"/>
      <x:c r="C120" s="24"/>
      <x:c r="D120" s="22"/>
      <x:c r="E120" s="22"/>
      <x:c r="F120" s="22"/>
      <x:c r="G120" s="22"/>
      <x:c r="H120" s="22"/>
      <x:c r="I120" s="22"/>
      <x:c r="J120" t="str">
        <x:f>IF(A120="","",ROW())</x:f>
      </x:c>
    </x:row>
    <x:row r="121" ht="75" customHeight="1">
      <x:c r="A121" s="22"/>
      <x:c r="B121" s="22"/>
      <x:c r="C121" s="24"/>
      <x:c r="D121" s="22"/>
      <x:c r="E121" s="22"/>
      <x:c r="F121" s="22"/>
      <x:c r="G121" s="22"/>
      <x:c r="H121" s="22"/>
      <x:c r="I121" s="22"/>
      <x:c r="J121" t="str">
        <x:f>IF(A121="","",ROW())</x:f>
      </x:c>
    </x:row>
    <x:row r="122" ht="75" customHeight="1">
      <x:c r="A122" s="22"/>
      <x:c r="B122" s="22"/>
      <x:c r="C122" s="24"/>
      <x:c r="D122" s="22"/>
      <x:c r="E122" s="22"/>
      <x:c r="F122" s="22"/>
      <x:c r="G122" s="22"/>
      <x:c r="H122" s="22"/>
      <x:c r="I122" s="22"/>
      <x:c r="J122" t="str">
        <x:f>IF(A122="","",ROW())</x:f>
      </x:c>
    </x:row>
    <x:row r="123" ht="75" customHeight="1">
      <x:c r="A123" s="22"/>
      <x:c r="B123" s="22"/>
      <x:c r="C123" s="24"/>
      <x:c r="D123" s="22"/>
      <x:c r="E123" s="22"/>
      <x:c r="F123" s="22"/>
      <x:c r="G123" s="22"/>
      <x:c r="H123" s="22"/>
      <x:c r="I123" s="22"/>
      <x:c r="J123" t="str">
        <x:f>IF(A123="","",ROW())</x:f>
      </x:c>
    </x:row>
    <x:row r="124" ht="75" customHeight="1">
      <x:c r="A124" s="22"/>
      <x:c r="B124" s="22"/>
      <x:c r="C124" s="24"/>
      <x:c r="D124" s="22"/>
      <x:c r="E124" s="22"/>
      <x:c r="F124" s="22"/>
      <x:c r="G124" s="22"/>
      <x:c r="H124" s="22"/>
      <x:c r="I124" s="22"/>
      <x:c r="J124" t="str">
        <x:f>IF(A124="","",ROW())</x:f>
      </x:c>
    </x:row>
    <x:row r="125" ht="75" customHeight="1">
      <x:c r="A125" s="22"/>
      <x:c r="B125" s="22"/>
      <x:c r="C125" s="24"/>
      <x:c r="D125" s="22"/>
      <x:c r="E125" s="22"/>
      <x:c r="F125" s="22"/>
      <x:c r="G125" s="22"/>
      <x:c r="H125" s="22"/>
      <x:c r="I125" s="22"/>
      <x:c r="J125" t="str">
        <x:f>IF(A125="","",ROW())</x:f>
      </x:c>
    </x:row>
    <x:row r="126" ht="75" customHeight="1">
      <x:c r="A126" s="22"/>
      <x:c r="B126" s="22"/>
      <x:c r="C126" s="24"/>
      <x:c r="D126" s="22"/>
      <x:c r="E126" s="22"/>
      <x:c r="F126" s="22"/>
      <x:c r="G126" s="22"/>
      <x:c r="H126" s="22"/>
      <x:c r="I126" s="22"/>
      <x:c r="J126" t="str">
        <x:f>IF(A126="","",ROW())</x:f>
      </x:c>
    </x:row>
    <x:row r="127" ht="75" customHeight="1">
      <x:c r="A127" s="22"/>
      <x:c r="B127" s="22"/>
      <x:c r="C127" s="24"/>
      <x:c r="D127" s="22"/>
      <x:c r="E127" s="22"/>
      <x:c r="F127" s="22"/>
      <x:c r="G127" s="22"/>
      <x:c r="H127" s="22"/>
      <x:c r="I127" s="22"/>
      <x:c r="J127" t="str">
        <x:f>IF(A127="","",ROW())</x:f>
      </x:c>
    </x:row>
    <x:row r="128" ht="75" customHeight="1">
      <x:c r="A128" s="22"/>
      <x:c r="B128" s="22"/>
      <x:c r="C128" s="24"/>
      <x:c r="D128" s="22"/>
      <x:c r="E128" s="22"/>
      <x:c r="F128" s="22"/>
      <x:c r="G128" s="22"/>
      <x:c r="H128" s="22"/>
      <x:c r="I128" s="22"/>
      <x:c r="J128" t="str">
        <x:f>IF(A128="","",ROW())</x:f>
      </x:c>
    </x:row>
    <x:row r="129" ht="75" customHeight="1">
      <x:c r="A129" s="22"/>
      <x:c r="B129" s="22"/>
      <x:c r="C129" s="24"/>
      <x:c r="D129" s="22"/>
      <x:c r="E129" s="22"/>
      <x:c r="F129" s="22"/>
      <x:c r="G129" s="22"/>
      <x:c r="H129" s="22"/>
      <x:c r="I129" s="22"/>
      <x:c r="J129" t="str">
        <x:f>IF(A129="","",ROW())</x:f>
      </x:c>
    </x:row>
    <x:row r="130" ht="75" customHeight="1">
      <x:c r="A130" s="22"/>
      <x:c r="B130" s="22"/>
      <x:c r="C130" s="24"/>
      <x:c r="D130" s="22"/>
      <x:c r="E130" s="22"/>
      <x:c r="F130" s="22"/>
      <x:c r="G130" s="22"/>
      <x:c r="H130" s="22"/>
      <x:c r="I130" s="22"/>
      <x:c r="J130" t="str">
        <x:f>IF(A130="","",ROW())</x:f>
      </x:c>
    </x:row>
    <x:row r="131" ht="75" customHeight="1">
      <x:c r="A131" s="22"/>
      <x:c r="B131" s="22"/>
      <x:c r="C131" s="24"/>
      <x:c r="D131" s="22"/>
      <x:c r="E131" s="22"/>
      <x:c r="F131" s="22"/>
      <x:c r="G131" s="22"/>
      <x:c r="H131" s="22"/>
      <x:c r="I131" s="22"/>
      <x:c r="J131" t="str">
        <x:f>IF(A131="","",ROW())</x:f>
      </x:c>
    </x:row>
    <x:row r="132" ht="75" customHeight="1">
      <x:c r="A132" s="22"/>
      <x:c r="B132" s="22"/>
      <x:c r="C132" s="24"/>
      <x:c r="D132" s="22"/>
      <x:c r="E132" s="22"/>
      <x:c r="F132" s="22"/>
      <x:c r="G132" s="22"/>
      <x:c r="H132" s="22"/>
      <x:c r="I132" s="22"/>
      <x:c r="J132" t="str">
        <x:f>IF(A132="","",ROW())</x:f>
      </x:c>
    </x:row>
    <x:row r="133" ht="75" customHeight="1">
      <x:c r="A133" s="22"/>
      <x:c r="B133" s="22"/>
      <x:c r="C133" s="24"/>
      <x:c r="D133" s="22"/>
      <x:c r="E133" s="22"/>
      <x:c r="F133" s="22"/>
      <x:c r="G133" s="22"/>
      <x:c r="H133" s="22"/>
      <x:c r="I133" s="22"/>
      <x:c r="J133" t="str">
        <x:f>IF(A133="","",ROW())</x:f>
      </x:c>
    </x:row>
    <x:row r="134" ht="75" customHeight="1">
      <x:c r="A134" s="22"/>
      <x:c r="B134" s="22"/>
      <x:c r="C134" s="24"/>
      <x:c r="D134" s="22"/>
      <x:c r="E134" s="22"/>
      <x:c r="F134" s="22"/>
      <x:c r="G134" s="22"/>
      <x:c r="H134" s="22"/>
      <x:c r="I134" s="22"/>
      <x:c r="J134" t="str">
        <x:f>IF(A134="","",ROW())</x:f>
      </x:c>
    </x:row>
    <x:row r="135" ht="75" customHeight="1">
      <x:c r="A135" s="22"/>
      <x:c r="B135" s="22"/>
      <x:c r="C135" s="24"/>
      <x:c r="D135" s="22"/>
      <x:c r="E135" s="22"/>
      <x:c r="F135" s="22"/>
      <x:c r="G135" s="22"/>
      <x:c r="H135" s="22"/>
      <x:c r="I135" s="22"/>
      <x:c r="J135" t="str">
        <x:f>IF(A135="","",ROW())</x:f>
      </x:c>
    </x:row>
    <x:row r="136" ht="75" customHeight="1">
      <x:c r="A136" s="22"/>
      <x:c r="B136" s="22"/>
      <x:c r="C136" s="24"/>
      <x:c r="D136" s="22"/>
      <x:c r="E136" s="22"/>
      <x:c r="F136" s="22"/>
      <x:c r="G136" s="22"/>
      <x:c r="H136" s="22"/>
      <x:c r="I136" s="22"/>
      <x:c r="J136" t="str">
        <x:f>IF(A136="","",ROW())</x:f>
      </x:c>
    </x:row>
    <x:row r="137" ht="75" customHeight="1">
      <x:c r="A137" s="22"/>
      <x:c r="B137" s="22"/>
      <x:c r="C137" s="24"/>
      <x:c r="D137" s="22"/>
      <x:c r="E137" s="22"/>
      <x:c r="F137" s="22"/>
      <x:c r="G137" s="22"/>
      <x:c r="H137" s="22"/>
      <x:c r="I137" s="22"/>
      <x:c r="J137" t="str">
        <x:f>IF(A137="","",ROW())</x:f>
      </x:c>
    </x:row>
    <x:row r="138" ht="75" customHeight="1">
      <x:c r="A138" s="22"/>
      <x:c r="B138" s="22"/>
      <x:c r="C138" s="24"/>
      <x:c r="D138" s="22"/>
      <x:c r="E138" s="22"/>
      <x:c r="F138" s="22"/>
      <x:c r="G138" s="22"/>
      <x:c r="H138" s="22"/>
      <x:c r="I138" s="22"/>
      <x:c r="J138" t="str">
        <x:f>IF(A138="","",ROW())</x:f>
      </x:c>
    </x:row>
    <x:row r="139" ht="75" customHeight="1">
      <x:c r="A139" s="22"/>
      <x:c r="B139" s="22"/>
      <x:c r="C139" s="24"/>
      <x:c r="D139" s="22"/>
      <x:c r="E139" s="22"/>
      <x:c r="F139" s="22"/>
      <x:c r="G139" s="22"/>
      <x:c r="H139" s="22"/>
      <x:c r="I139" s="22"/>
      <x:c r="J139" t="str">
        <x:f>IF(A139="","",ROW())</x:f>
      </x:c>
    </x:row>
    <x:row r="140" ht="75" customHeight="1">
      <x:c r="A140" s="22"/>
      <x:c r="B140" s="22"/>
      <x:c r="C140" s="24"/>
      <x:c r="D140" s="22"/>
      <x:c r="E140" s="22"/>
      <x:c r="F140" s="22"/>
      <x:c r="G140" s="22"/>
      <x:c r="H140" s="22"/>
      <x:c r="I140" s="22"/>
      <x:c r="J140" t="str">
        <x:f>IF(A140="","",ROW())</x:f>
      </x:c>
    </x:row>
    <x:row r="141" ht="75" customHeight="1">
      <x:c r="A141" s="22"/>
      <x:c r="B141" s="22"/>
      <x:c r="C141" s="24"/>
      <x:c r="D141" s="22"/>
      <x:c r="E141" s="22"/>
      <x:c r="F141" s="22"/>
      <x:c r="G141" s="22"/>
      <x:c r="H141" s="22"/>
      <x:c r="I141" s="22"/>
      <x:c r="J141" t="str">
        <x:f>IF(A141="","",ROW())</x:f>
      </x:c>
    </x:row>
    <x:row r="142" ht="75" customHeight="1">
      <x:c r="A142" s="22"/>
      <x:c r="B142" s="22"/>
      <x:c r="C142" s="24"/>
      <x:c r="D142" s="22"/>
      <x:c r="E142" s="22"/>
      <x:c r="F142" s="22"/>
      <x:c r="G142" s="22"/>
      <x:c r="H142" s="22"/>
      <x:c r="I142" s="22"/>
      <x:c r="J142" t="str">
        <x:f>IF(A142="","",ROW())</x:f>
      </x:c>
    </x:row>
    <x:row r="143" ht="75" customHeight="1">
      <x:c r="A143" s="22"/>
      <x:c r="B143" s="22"/>
      <x:c r="C143" s="24"/>
      <x:c r="D143" s="22"/>
      <x:c r="E143" s="22"/>
      <x:c r="F143" s="22"/>
      <x:c r="G143" s="22"/>
      <x:c r="H143" s="22"/>
      <x:c r="I143" s="22"/>
      <x:c r="J143" t="str">
        <x:f>IF(A143="","",ROW())</x:f>
      </x:c>
    </x:row>
    <x:row r="144" ht="75" customHeight="1">
      <x:c r="A144" s="22"/>
      <x:c r="B144" s="22"/>
      <x:c r="C144" s="24"/>
      <x:c r="D144" s="22"/>
      <x:c r="E144" s="22"/>
      <x:c r="F144" s="22"/>
      <x:c r="G144" s="22"/>
      <x:c r="H144" s="22"/>
      <x:c r="I144" s="22"/>
      <x:c r="J144" t="str">
        <x:f>IF(A144="","",ROW())</x:f>
      </x:c>
    </x:row>
    <x:row r="145" ht="75" customHeight="1">
      <x:c r="A145" s="22"/>
      <x:c r="B145" s="22"/>
      <x:c r="C145" s="24"/>
      <x:c r="D145" s="22"/>
      <x:c r="E145" s="22"/>
      <x:c r="F145" s="22"/>
      <x:c r="G145" s="22"/>
      <x:c r="H145" s="22"/>
      <x:c r="I145" s="22"/>
      <x:c r="J145" t="str">
        <x:f>IF(A145="","",ROW())</x:f>
      </x:c>
    </x:row>
    <x:row r="146" ht="75" customHeight="1">
      <x:c r="A146" s="22"/>
      <x:c r="B146" s="22"/>
      <x:c r="C146" s="24"/>
      <x:c r="D146" s="22"/>
      <x:c r="E146" s="22"/>
      <x:c r="F146" s="22"/>
      <x:c r="G146" s="22"/>
      <x:c r="H146" s="22"/>
      <x:c r="I146" s="22"/>
      <x:c r="J146" t="str">
        <x:f>IF(A146="","",ROW())</x:f>
      </x:c>
    </x:row>
    <x:row r="147" ht="75" customHeight="1">
      <x:c r="A147" s="22"/>
      <x:c r="B147" s="22"/>
      <x:c r="C147" s="24"/>
      <x:c r="D147" s="22"/>
      <x:c r="E147" s="22"/>
      <x:c r="F147" s="22"/>
      <x:c r="G147" s="22"/>
      <x:c r="H147" s="22"/>
      <x:c r="I147" s="22"/>
      <x:c r="J147" t="str">
        <x:f>IF(A147="","",ROW())</x:f>
      </x:c>
    </x:row>
    <x:row r="148" ht="75" customHeight="1">
      <x:c r="A148" s="22"/>
      <x:c r="B148" s="22"/>
      <x:c r="C148" s="24"/>
      <x:c r="D148" s="22"/>
      <x:c r="E148" s="22"/>
      <x:c r="F148" s="22"/>
      <x:c r="G148" s="22"/>
      <x:c r="H148" s="22"/>
      <x:c r="I148" s="22"/>
      <x:c r="J148" t="str">
        <x:f>IF(A148="","",ROW())</x:f>
      </x:c>
    </x:row>
    <x:row r="149" ht="75" customHeight="1">
      <x:c r="A149" s="22"/>
      <x:c r="B149" s="22"/>
      <x:c r="C149" s="24"/>
      <x:c r="D149" s="22"/>
      <x:c r="E149" s="22"/>
      <x:c r="F149" s="22"/>
      <x:c r="G149" s="22"/>
      <x:c r="H149" s="22"/>
      <x:c r="I149" s="22"/>
      <x:c r="J149" t="str">
        <x:f>IF(A149="","",ROW())</x:f>
      </x:c>
    </x:row>
    <x:row r="150" ht="75" customHeight="1">
      <x:c r="A150" s="22"/>
      <x:c r="B150" s="22"/>
      <x:c r="C150" s="24"/>
      <x:c r="D150" s="22"/>
      <x:c r="E150" s="22"/>
      <x:c r="F150" s="22"/>
      <x:c r="G150" s="22"/>
      <x:c r="H150" s="22"/>
      <x:c r="I150" s="22"/>
      <x:c r="J150" t="str">
        <x:f>IF(A150="","",ROW())</x:f>
      </x:c>
    </x:row>
    <x:row r="151" ht="75" customHeight="1">
      <x:c r="A151" s="22"/>
      <x:c r="B151" s="22"/>
      <x:c r="C151" s="24"/>
      <x:c r="D151" s="22"/>
      <x:c r="E151" s="22"/>
      <x:c r="F151" s="22"/>
      <x:c r="G151" s="22"/>
      <x:c r="H151" s="22"/>
      <x:c r="I151" s="22"/>
      <x:c r="J151" t="str">
        <x:f>IF(A151="","",ROW())</x:f>
      </x:c>
    </x:row>
    <x:row r="152" ht="75" customHeight="1">
      <x:c r="A152" s="22"/>
      <x:c r="B152" s="22"/>
      <x:c r="C152" s="24"/>
      <x:c r="D152" s="22"/>
      <x:c r="E152" s="22"/>
      <x:c r="F152" s="22"/>
      <x:c r="G152" s="22"/>
      <x:c r="H152" s="22"/>
      <x:c r="I152" s="22"/>
      <x:c r="J152" t="str">
        <x:f>IF(A152="","",ROW())</x:f>
      </x:c>
    </x:row>
    <x:row r="153" ht="75" customHeight="1">
      <x:c r="A153" s="22"/>
      <x:c r="B153" s="22"/>
      <x:c r="C153" s="24"/>
      <x:c r="D153" s="22"/>
      <x:c r="E153" s="22"/>
      <x:c r="F153" s="22"/>
      <x:c r="G153" s="22"/>
      <x:c r="H153" s="22"/>
      <x:c r="I153" s="22"/>
      <x:c r="J153" t="str">
        <x:f>IF(A153="","",ROW())</x:f>
      </x:c>
    </x:row>
    <x:row r="154" ht="75" customHeight="1">
      <x:c r="A154" s="22"/>
      <x:c r="B154" s="22"/>
      <x:c r="C154" s="24"/>
      <x:c r="D154" s="22"/>
      <x:c r="E154" s="22"/>
      <x:c r="F154" s="22"/>
      <x:c r="G154" s="22"/>
      <x:c r="H154" s="22"/>
      <x:c r="I154" s="22"/>
      <x:c r="J154" t="str">
        <x:f>IF(A154="","",ROW())</x:f>
      </x:c>
    </x:row>
    <x:row r="155" ht="75" customHeight="1">
      <x:c r="A155" s="22"/>
      <x:c r="B155" s="22"/>
      <x:c r="C155" s="24"/>
      <x:c r="D155" s="22"/>
      <x:c r="E155" s="22"/>
      <x:c r="F155" s="22"/>
      <x:c r="G155" s="22"/>
      <x:c r="H155" s="22"/>
      <x:c r="I155" s="22"/>
      <x:c r="J155" t="str">
        <x:f>IF(A155="","",ROW())</x:f>
      </x:c>
    </x:row>
    <x:row r="156" ht="75" customHeight="1">
      <x:c r="A156" s="22"/>
      <x:c r="B156" s="22"/>
      <x:c r="C156" s="24"/>
      <x:c r="D156" s="22"/>
      <x:c r="E156" s="22"/>
      <x:c r="F156" s="22"/>
      <x:c r="G156" s="22"/>
      <x:c r="H156" s="22"/>
      <x:c r="I156" s="22"/>
      <x:c r="J156" t="str">
        <x:f>IF(A156="","",ROW())</x:f>
      </x:c>
    </x:row>
    <x:row r="157" ht="75" customHeight="1">
      <x:c r="A157" s="22"/>
      <x:c r="B157" s="22"/>
      <x:c r="C157" s="24"/>
      <x:c r="D157" s="22"/>
      <x:c r="E157" s="22"/>
      <x:c r="F157" s="22"/>
      <x:c r="G157" s="22"/>
      <x:c r="H157" s="22"/>
      <x:c r="I157" s="22"/>
      <x:c r="J157" t="str">
        <x:f>IF(A157="","",ROW())</x:f>
      </x:c>
    </x:row>
    <x:row r="158" ht="75" customHeight="1">
      <x:c r="A158" s="22"/>
      <x:c r="B158" s="22"/>
      <x:c r="C158" s="24"/>
      <x:c r="D158" s="22"/>
      <x:c r="E158" s="22"/>
      <x:c r="F158" s="22"/>
      <x:c r="G158" s="22"/>
      <x:c r="H158" s="22"/>
      <x:c r="I158" s="22"/>
      <x:c r="J158" t="str">
        <x:f>IF(A158="","",ROW())</x:f>
      </x:c>
    </x:row>
    <x:row r="159" ht="75" customHeight="1">
      <x:c r="A159" s="22"/>
      <x:c r="B159" s="22"/>
      <x:c r="C159" s="24"/>
      <x:c r="D159" s="22"/>
      <x:c r="E159" s="22"/>
      <x:c r="F159" s="22"/>
      <x:c r="G159" s="22"/>
      <x:c r="H159" s="22"/>
      <x:c r="I159" s="22"/>
      <x:c r="J159" t="str">
        <x:f>IF(A159="","",ROW())</x:f>
      </x:c>
    </x:row>
    <x:row r="160" ht="75" customHeight="1">
      <x:c r="A160" s="22"/>
      <x:c r="B160" s="22"/>
      <x:c r="C160" s="24"/>
      <x:c r="D160" s="22"/>
      <x:c r="E160" s="22"/>
      <x:c r="F160" s="22"/>
      <x:c r="G160" s="22"/>
      <x:c r="H160" s="22"/>
      <x:c r="I160" s="22"/>
      <x:c r="J160" t="str">
        <x:f>IF(A160="","",ROW())</x:f>
      </x:c>
    </x:row>
    <x:row r="161" ht="75" customHeight="1">
      <x:c r="A161" s="22"/>
      <x:c r="B161" s="22"/>
      <x:c r="C161" s="24"/>
      <x:c r="D161" s="22"/>
      <x:c r="E161" s="22"/>
      <x:c r="F161" s="22"/>
      <x:c r="G161" s="22"/>
      <x:c r="H161" s="22"/>
      <x:c r="I161" s="22"/>
      <x:c r="J161" t="str">
        <x:f>IF(A161="","",ROW())</x:f>
      </x:c>
    </x:row>
    <x:row r="162" ht="75" customHeight="1">
      <x:c r="A162" s="22"/>
      <x:c r="B162" s="22"/>
      <x:c r="C162" s="24"/>
      <x:c r="D162" s="22"/>
      <x:c r="E162" s="22"/>
      <x:c r="F162" s="22"/>
      <x:c r="G162" s="22"/>
      <x:c r="H162" s="22"/>
      <x:c r="I162" s="22"/>
      <x:c r="J162" t="str">
        <x:f>IF(A162="","",ROW())</x:f>
      </x:c>
    </x:row>
    <x:row r="163" ht="75" customHeight="1">
      <x:c r="A163" s="22"/>
      <x:c r="B163" s="22"/>
      <x:c r="C163" s="24"/>
      <x:c r="D163" s="22"/>
      <x:c r="E163" s="22"/>
      <x:c r="F163" s="22"/>
      <x:c r="G163" s="22"/>
      <x:c r="H163" s="22"/>
      <x:c r="I163" s="22"/>
      <x:c r="J163" t="str">
        <x:f>IF(A163="","",ROW())</x:f>
      </x:c>
    </x:row>
    <x:row r="164" ht="75" customHeight="1">
      <x:c r="A164" s="22"/>
      <x:c r="B164" s="22"/>
      <x:c r="C164" s="24"/>
      <x:c r="D164" s="22"/>
      <x:c r="E164" s="22"/>
      <x:c r="F164" s="22"/>
      <x:c r="G164" s="22"/>
      <x:c r="H164" s="22"/>
      <x:c r="I164" s="22"/>
      <x:c r="J164" t="str">
        <x:f>IF(A164="","",ROW())</x:f>
      </x:c>
    </x:row>
    <x:row r="165" ht="75" customHeight="1">
      <x:c r="A165" s="22"/>
      <x:c r="B165" s="22"/>
      <x:c r="C165" s="24"/>
      <x:c r="D165" s="22"/>
      <x:c r="E165" s="22"/>
      <x:c r="F165" s="22"/>
      <x:c r="G165" s="22"/>
      <x:c r="H165" s="22"/>
      <x:c r="I165" s="22"/>
      <x:c r="J165" t="str">
        <x:f>IF(A165="","",ROW())</x:f>
      </x:c>
    </x:row>
    <x:row r="166" ht="75" customHeight="1">
      <x:c r="A166" s="22"/>
      <x:c r="B166" s="22"/>
      <x:c r="C166" s="24"/>
      <x:c r="D166" s="22"/>
      <x:c r="E166" s="22"/>
      <x:c r="F166" s="22"/>
      <x:c r="G166" s="22"/>
      <x:c r="H166" s="22"/>
      <x:c r="I166" s="22"/>
      <x:c r="J166" t="str">
        <x:f>IF(A166="","",ROW())</x:f>
      </x:c>
    </x:row>
    <x:row r="167" ht="75" customHeight="1">
      <x:c r="A167" s="22"/>
      <x:c r="B167" s="22"/>
      <x:c r="C167" s="24"/>
      <x:c r="D167" s="22"/>
      <x:c r="E167" s="22"/>
      <x:c r="F167" s="22"/>
      <x:c r="G167" s="22"/>
      <x:c r="H167" s="22"/>
      <x:c r="I167" s="22"/>
      <x:c r="J167" t="str">
        <x:f>IF(A167="","",ROW())</x:f>
      </x:c>
    </x:row>
    <x:row r="168" ht="75" customHeight="1">
      <x:c r="A168" s="22"/>
      <x:c r="B168" s="22"/>
      <x:c r="C168" s="24"/>
      <x:c r="D168" s="22"/>
      <x:c r="E168" s="22"/>
      <x:c r="F168" s="22"/>
      <x:c r="G168" s="22"/>
      <x:c r="H168" s="22"/>
      <x:c r="I168" s="22"/>
      <x:c r="J168" t="str">
        <x:f>IF(A168="","",ROW())</x:f>
      </x:c>
    </x:row>
    <x:row r="169" ht="75" customHeight="1">
      <x:c r="A169" s="22"/>
      <x:c r="B169" s="22"/>
      <x:c r="C169" s="24"/>
      <x:c r="D169" s="22"/>
      <x:c r="E169" s="22"/>
      <x:c r="F169" s="22"/>
      <x:c r="G169" s="22"/>
      <x:c r="H169" s="22"/>
      <x:c r="I169" s="22"/>
      <x:c r="J169" t="str">
        <x:f>IF(A169="","",ROW())</x:f>
      </x:c>
    </x:row>
    <x:row r="170" ht="75" customHeight="1">
      <x:c r="A170" s="22"/>
      <x:c r="B170" s="22"/>
      <x:c r="C170" s="24"/>
      <x:c r="D170" s="22"/>
      <x:c r="E170" s="22"/>
      <x:c r="F170" s="22"/>
      <x:c r="G170" s="22"/>
      <x:c r="H170" s="22"/>
      <x:c r="I170" s="22"/>
      <x:c r="J170" t="str">
        <x:f>IF(A170="","",ROW())</x:f>
      </x:c>
    </x:row>
    <x:row r="171" ht="75" customHeight="1">
      <x:c r="A171" s="22"/>
      <x:c r="B171" s="22"/>
      <x:c r="C171" s="24"/>
      <x:c r="D171" s="22"/>
      <x:c r="E171" s="22"/>
      <x:c r="F171" s="22"/>
      <x:c r="G171" s="22"/>
      <x:c r="H171" s="22"/>
      <x:c r="I171" s="22"/>
      <x:c r="J171" t="str">
        <x:f>IF(A171="","",ROW())</x:f>
      </x:c>
    </x:row>
    <x:row r="172" ht="75" customHeight="1">
      <x:c r="A172" s="22"/>
      <x:c r="B172" s="22"/>
      <x:c r="C172" s="24"/>
      <x:c r="D172" s="22"/>
      <x:c r="E172" s="22"/>
      <x:c r="F172" s="22"/>
      <x:c r="G172" s="22"/>
      <x:c r="H172" s="22"/>
      <x:c r="I172" s="22"/>
      <x:c r="J172" t="str">
        <x:f>IF(A172="","",ROW())</x:f>
      </x:c>
    </x:row>
    <x:row r="173" ht="75" customHeight="1">
      <x:c r="A173" s="22"/>
      <x:c r="B173" s="22"/>
      <x:c r="C173" s="24"/>
      <x:c r="D173" s="22"/>
      <x:c r="E173" s="22"/>
      <x:c r="F173" s="22"/>
      <x:c r="G173" s="22"/>
      <x:c r="H173" s="22"/>
      <x:c r="I173" s="22"/>
      <x:c r="J173" t="str">
        <x:f>IF(A173="","",ROW())</x:f>
      </x:c>
    </x:row>
    <x:row r="174" ht="75" customHeight="1">
      <x:c r="A174" s="22"/>
      <x:c r="B174" s="22"/>
      <x:c r="C174" s="24"/>
      <x:c r="D174" s="22"/>
      <x:c r="E174" s="22"/>
      <x:c r="F174" s="22"/>
      <x:c r="G174" s="22"/>
      <x:c r="H174" s="22"/>
      <x:c r="I174" s="22"/>
      <x:c r="J174" t="str">
        <x:f>IF(A174="","",ROW())</x:f>
      </x:c>
    </x:row>
    <x:row r="175" ht="75" customHeight="1">
      <x:c r="A175" s="22"/>
      <x:c r="B175" s="22"/>
      <x:c r="C175" s="24"/>
      <x:c r="D175" s="22"/>
      <x:c r="E175" s="22"/>
      <x:c r="F175" s="22"/>
      <x:c r="G175" s="22"/>
      <x:c r="H175" s="22"/>
      <x:c r="I175" s="22"/>
      <x:c r="J175" t="str">
        <x:f>IF(A175="","",ROW())</x:f>
      </x:c>
    </x:row>
    <x:row r="176" ht="75" customHeight="1">
      <x:c r="A176" s="22"/>
      <x:c r="B176" s="22"/>
      <x:c r="C176" s="24"/>
      <x:c r="D176" s="22"/>
      <x:c r="E176" s="22"/>
      <x:c r="F176" s="22"/>
      <x:c r="G176" s="22"/>
      <x:c r="H176" s="22"/>
      <x:c r="I176" s="22"/>
      <x:c r="J176" t="str">
        <x:f>IF(A176="","",ROW())</x:f>
      </x:c>
    </x:row>
    <x:row r="177" ht="75" customHeight="1">
      <x:c r="A177" s="22"/>
      <x:c r="B177" s="22"/>
      <x:c r="C177" s="24"/>
      <x:c r="D177" s="22"/>
      <x:c r="E177" s="22"/>
      <x:c r="F177" s="22"/>
      <x:c r="G177" s="22"/>
      <x:c r="H177" s="22"/>
      <x:c r="I177" s="22"/>
      <x:c r="J177" t="str">
        <x:f>IF(A177="","",ROW())</x:f>
      </x:c>
    </x:row>
    <x:row r="178" ht="75" customHeight="1">
      <x:c r="A178" s="22"/>
      <x:c r="B178" s="22"/>
      <x:c r="C178" s="24"/>
      <x:c r="D178" s="22"/>
      <x:c r="E178" s="22"/>
      <x:c r="F178" s="22"/>
      <x:c r="G178" s="22"/>
      <x:c r="H178" s="22"/>
      <x:c r="I178" s="22"/>
      <x:c r="J178" t="str">
        <x:f>IF(A178="","",ROW())</x:f>
      </x:c>
    </x:row>
    <x:row r="179" ht="75" customHeight="1">
      <x:c r="A179" s="22"/>
      <x:c r="B179" s="22"/>
      <x:c r="C179" s="24"/>
      <x:c r="D179" s="22"/>
      <x:c r="E179" s="22"/>
      <x:c r="F179" s="22"/>
      <x:c r="G179" s="22"/>
      <x:c r="H179" s="22"/>
      <x:c r="I179" s="22"/>
      <x:c r="J179" t="str">
        <x:f>IF(A179="","",ROW())</x:f>
      </x:c>
    </x:row>
    <x:row r="180" ht="75" customHeight="1">
      <x:c r="A180" s="22"/>
      <x:c r="B180" s="22"/>
      <x:c r="C180" s="24"/>
      <x:c r="D180" s="22"/>
      <x:c r="E180" s="22"/>
      <x:c r="F180" s="22"/>
      <x:c r="G180" s="22"/>
      <x:c r="H180" s="22"/>
      <x:c r="I180" s="22"/>
      <x:c r="J180" t="str">
        <x:f>IF(A180="","",ROW())</x:f>
      </x:c>
    </x:row>
    <x:row r="181" ht="75" customHeight="1">
      <x:c r="A181" s="22"/>
      <x:c r="B181" s="22"/>
      <x:c r="C181" s="24"/>
      <x:c r="D181" s="22"/>
      <x:c r="E181" s="22"/>
      <x:c r="F181" s="22"/>
      <x:c r="G181" s="22"/>
      <x:c r="H181" s="22"/>
      <x:c r="I181" s="22"/>
      <x:c r="J181" t="str">
        <x:f>IF(A181="","",ROW())</x:f>
      </x:c>
    </x:row>
    <x:row r="182" ht="75" customHeight="1">
      <x:c r="A182" s="22"/>
      <x:c r="B182" s="22"/>
      <x:c r="C182" s="24"/>
      <x:c r="D182" s="22"/>
      <x:c r="E182" s="22"/>
      <x:c r="F182" s="22"/>
      <x:c r="G182" s="22"/>
      <x:c r="H182" s="22"/>
      <x:c r="I182" s="22"/>
      <x:c r="J182" t="str">
        <x:f>IF(A182="","",ROW())</x:f>
      </x:c>
    </x:row>
    <x:row r="183" ht="75" customHeight="1">
      <x:c r="A183" s="22"/>
      <x:c r="B183" s="22"/>
      <x:c r="C183" s="24"/>
      <x:c r="D183" s="22"/>
      <x:c r="E183" s="22"/>
      <x:c r="F183" s="22"/>
      <x:c r="G183" s="22"/>
      <x:c r="H183" s="22"/>
      <x:c r="I183" s="22"/>
      <x:c r="J183" t="str">
        <x:f>IF(A183="","",ROW())</x:f>
      </x:c>
    </x:row>
    <x:row r="184" ht="75" customHeight="1">
      <x:c r="A184" s="22"/>
      <x:c r="B184" s="22"/>
      <x:c r="C184" s="24"/>
      <x:c r="D184" s="22"/>
      <x:c r="E184" s="22"/>
      <x:c r="F184" s="22"/>
      <x:c r="G184" s="22"/>
      <x:c r="H184" s="22"/>
      <x:c r="I184" s="22"/>
      <x:c r="J184" t="str">
        <x:f>IF(A184="","",ROW())</x:f>
      </x:c>
    </x:row>
    <x:row r="185" ht="75" customHeight="1">
      <x:c r="A185" s="22"/>
      <x:c r="B185" s="22"/>
      <x:c r="C185" s="24"/>
      <x:c r="D185" s="22"/>
      <x:c r="E185" s="22"/>
      <x:c r="F185" s="22"/>
      <x:c r="G185" s="22"/>
      <x:c r="H185" s="22"/>
      <x:c r="I185" s="22"/>
      <x:c r="J185" t="str">
        <x:f>IF(A185="","",ROW())</x:f>
      </x:c>
    </x:row>
    <x:row r="186" ht="75" customHeight="1">
      <x:c r="A186" s="22"/>
      <x:c r="B186" s="22"/>
      <x:c r="C186" s="24"/>
      <x:c r="D186" s="22"/>
      <x:c r="E186" s="22"/>
      <x:c r="F186" s="22"/>
      <x:c r="G186" s="22"/>
      <x:c r="H186" s="22"/>
      <x:c r="I186" s="22"/>
      <x:c r="J186" t="str">
        <x:f>IF(A186="","",ROW())</x:f>
      </x:c>
    </x:row>
    <x:row r="187" ht="75" customHeight="1">
      <x:c r="A187" s="22"/>
      <x:c r="B187" s="22"/>
      <x:c r="C187" s="24"/>
      <x:c r="D187" s="22"/>
      <x:c r="E187" s="22"/>
      <x:c r="F187" s="22"/>
      <x:c r="G187" s="22"/>
      <x:c r="H187" s="22"/>
      <x:c r="I187" s="22"/>
      <x:c r="J187" t="str">
        <x:f>IF(A187="","",ROW())</x:f>
      </x:c>
    </x:row>
    <x:row r="188" ht="75" customHeight="1">
      <x:c r="A188" s="22"/>
      <x:c r="B188" s="22"/>
      <x:c r="C188" s="24"/>
      <x:c r="D188" s="22"/>
      <x:c r="E188" s="22"/>
      <x:c r="F188" s="22"/>
      <x:c r="G188" s="22"/>
      <x:c r="H188" s="22"/>
      <x:c r="I188" s="22"/>
      <x:c r="J188" t="str">
        <x:f>IF(A188="","",ROW())</x:f>
      </x:c>
    </x:row>
    <x:row r="189" ht="75" customHeight="1">
      <x:c r="A189" s="22"/>
      <x:c r="B189" s="22"/>
      <x:c r="C189" s="24"/>
      <x:c r="D189" s="22"/>
      <x:c r="E189" s="22"/>
      <x:c r="F189" s="22"/>
      <x:c r="G189" s="22"/>
      <x:c r="H189" s="22"/>
      <x:c r="I189" s="22"/>
      <x:c r="J189" t="str">
        <x:f>IF(A189="","",ROW())</x:f>
      </x:c>
    </x:row>
    <x:row r="190" ht="75" customHeight="1">
      <x:c r="A190" s="22"/>
      <x:c r="B190" s="22"/>
      <x:c r="C190" s="24"/>
      <x:c r="D190" s="22"/>
      <x:c r="E190" s="22"/>
      <x:c r="F190" s="22"/>
      <x:c r="G190" s="22"/>
      <x:c r="H190" s="22"/>
      <x:c r="I190" s="22"/>
      <x:c r="J190" t="str">
        <x:f>IF(A190="","",ROW())</x:f>
      </x:c>
    </x:row>
    <x:row r="191" ht="75" customHeight="1">
      <x:c r="A191" s="22"/>
      <x:c r="B191" s="22"/>
      <x:c r="C191" s="24"/>
      <x:c r="D191" s="22"/>
      <x:c r="E191" s="22"/>
      <x:c r="F191" s="22"/>
      <x:c r="G191" s="22"/>
      <x:c r="H191" s="22"/>
      <x:c r="I191" s="22"/>
      <x:c r="J191" t="str">
        <x:f>IF(A191="","",ROW())</x:f>
      </x:c>
    </x:row>
    <x:row r="192" ht="75" customHeight="1">
      <x:c r="A192" s="22"/>
      <x:c r="B192" s="22"/>
      <x:c r="C192" s="24"/>
      <x:c r="D192" s="22"/>
      <x:c r="E192" s="22"/>
      <x:c r="F192" s="22"/>
      <x:c r="G192" s="22"/>
      <x:c r="H192" s="22"/>
      <x:c r="I192" s="22"/>
      <x:c r="J192" t="str">
        <x:f>IF(A192="","",ROW())</x:f>
      </x:c>
    </x:row>
    <x:row r="193" ht="75" customHeight="1">
      <x:c r="A193" s="22"/>
      <x:c r="B193" s="22"/>
      <x:c r="C193" s="24"/>
      <x:c r="D193" s="22"/>
      <x:c r="E193" s="22"/>
      <x:c r="F193" s="22"/>
      <x:c r="G193" s="22"/>
      <x:c r="H193" s="22"/>
      <x:c r="I193" s="22"/>
      <x:c r="J193" t="str">
        <x:f>IF(A193="","",ROW())</x:f>
      </x:c>
    </x:row>
    <x:row r="194" ht="75" customHeight="1">
      <x:c r="A194" s="22"/>
      <x:c r="B194" s="22"/>
      <x:c r="C194" s="24"/>
      <x:c r="D194" s="22"/>
      <x:c r="E194" s="22"/>
      <x:c r="F194" s="22"/>
      <x:c r="G194" s="22"/>
      <x:c r="H194" s="22"/>
      <x:c r="I194" s="22"/>
      <x:c r="J194" t="str">
        <x:f>IF(A194="","",ROW())</x:f>
      </x:c>
    </x:row>
    <x:row r="195" ht="75" customHeight="1">
      <x:c r="A195" s="22"/>
      <x:c r="B195" s="22"/>
      <x:c r="C195" s="24"/>
      <x:c r="D195" s="22"/>
      <x:c r="E195" s="22"/>
      <x:c r="F195" s="22"/>
      <x:c r="G195" s="22"/>
      <x:c r="H195" s="22"/>
      <x:c r="I195" s="22"/>
      <x:c r="J195" t="str">
        <x:f>IF(A195="","",ROW())</x:f>
      </x:c>
    </x:row>
    <x:row r="196" ht="75" customHeight="1">
      <x:c r="A196" s="22"/>
      <x:c r="B196" s="22"/>
      <x:c r="C196" s="24"/>
      <x:c r="D196" s="22"/>
      <x:c r="E196" s="22"/>
      <x:c r="F196" s="22"/>
      <x:c r="G196" s="22"/>
      <x:c r="H196" s="22"/>
      <x:c r="I196" s="22"/>
      <x:c r="J196" t="str">
        <x:f>IF(A196="","",ROW())</x:f>
      </x:c>
    </x:row>
    <x:row r="197" ht="75" customHeight="1">
      <x:c r="A197" s="22"/>
      <x:c r="B197" s="22"/>
      <x:c r="C197" s="24"/>
      <x:c r="D197" s="22"/>
      <x:c r="E197" s="22"/>
      <x:c r="F197" s="22"/>
      <x:c r="G197" s="22"/>
      <x:c r="H197" s="22"/>
      <x:c r="I197" s="22"/>
      <x:c r="J197" t="str">
        <x:f>IF(A197="","",ROW())</x:f>
      </x:c>
    </x:row>
    <x:row r="198" ht="75" customHeight="1">
      <x:c r="A198" s="22"/>
      <x:c r="B198" s="22"/>
      <x:c r="C198" s="24"/>
      <x:c r="D198" s="22"/>
      <x:c r="E198" s="22"/>
      <x:c r="F198" s="22"/>
      <x:c r="G198" s="22"/>
      <x:c r="H198" s="22"/>
      <x:c r="I198" s="22"/>
      <x:c r="J198" t="str">
        <x:f>IF(A198="","",ROW())</x:f>
      </x:c>
    </x:row>
    <x:row r="199" ht="75" customHeight="1">
      <x:c r="A199" s="22"/>
      <x:c r="B199" s="22"/>
      <x:c r="C199" s="24"/>
      <x:c r="D199" s="22"/>
      <x:c r="E199" s="22"/>
      <x:c r="F199" s="22"/>
      <x:c r="G199" s="22"/>
      <x:c r="H199" s="22"/>
      <x:c r="I199" s="22"/>
      <x:c r="J199" t="str">
        <x:f>IF(A199="","",ROW())</x:f>
      </x:c>
    </x:row>
    <x:row r="200" ht="75" customHeight="1">
      <x:c r="A200" s="22"/>
      <x:c r="B200" s="22"/>
      <x:c r="C200" s="24"/>
      <x:c r="D200" s="22"/>
      <x:c r="E200" s="22"/>
      <x:c r="F200" s="22"/>
      <x:c r="G200" s="22"/>
      <x:c r="H200" s="22"/>
      <x:c r="I200" s="22"/>
      <x:c r="J200" t="str">
        <x:f>IF(A200="","",ROW())</x:f>
      </x:c>
    </x:row>
    <x:row r="201" ht="75" customHeight="1">
      <x:c r="A201" s="22"/>
      <x:c r="B201" s="22"/>
      <x:c r="C201" s="24"/>
      <x:c r="D201" s="22"/>
      <x:c r="E201" s="22"/>
      <x:c r="F201" s="22"/>
      <x:c r="G201" s="22"/>
      <x:c r="H201" s="22"/>
      <x:c r="I201" s="22"/>
      <x:c r="J201" t="str">
        <x:f>IF(A201="","",ROW())</x:f>
      </x:c>
    </x:row>
    <x:row r="202" ht="75" customHeight="1">
      <x:c r="A202" s="22"/>
      <x:c r="B202" s="22"/>
      <x:c r="C202" s="24"/>
      <x:c r="D202" s="22"/>
      <x:c r="E202" s="22"/>
      <x:c r="F202" s="22"/>
      <x:c r="G202" s="22"/>
      <x:c r="H202" s="22"/>
      <x:c r="I202" s="22"/>
      <x:c r="J202" t="str">
        <x:f>IF(A202="","",ROW())</x:f>
      </x:c>
    </x:row>
    <x:row r="203" ht="75" customHeight="1">
      <x:c r="A203" s="22"/>
      <x:c r="B203" s="22"/>
      <x:c r="C203" s="24"/>
      <x:c r="D203" s="22"/>
      <x:c r="E203" s="22"/>
      <x:c r="F203" s="22"/>
      <x:c r="G203" s="22"/>
      <x:c r="H203" s="22"/>
      <x:c r="I203" s="22"/>
      <x:c r="J203" t="str">
        <x:f>IF(A203="","",ROW())</x:f>
      </x:c>
    </x:row>
    <x:row r="204" ht="75" customHeight="1">
      <x:c r="A204" s="22"/>
      <x:c r="B204" s="22"/>
      <x:c r="C204" s="24"/>
      <x:c r="D204" s="22"/>
      <x:c r="E204" s="22"/>
      <x:c r="F204" s="22"/>
      <x:c r="G204" s="22"/>
      <x:c r="H204" s="22"/>
      <x:c r="I204" s="22"/>
      <x:c r="J204" t="str">
        <x:f>IF(A204="","",ROW())</x:f>
      </x:c>
    </x:row>
    <x:row r="205" ht="75" customHeight="1">
      <x:c r="A205" s="22"/>
      <x:c r="B205" s="22"/>
      <x:c r="C205" s="24"/>
      <x:c r="D205" s="22"/>
      <x:c r="E205" s="22"/>
      <x:c r="F205" s="22"/>
      <x:c r="G205" s="22"/>
      <x:c r="H205" s="22"/>
      <x:c r="I205" s="22"/>
      <x:c r="J205" t="str">
        <x:f>IF(A205="","",ROW())</x:f>
      </x:c>
    </x:row>
    <x:row r="206" ht="75" customHeight="1">
      <x:c r="A206" s="22"/>
      <x:c r="B206" s="22"/>
      <x:c r="C206" s="24"/>
      <x:c r="D206" s="22"/>
      <x:c r="E206" s="22"/>
      <x:c r="F206" s="22"/>
      <x:c r="G206" s="22"/>
      <x:c r="H206" s="22"/>
      <x:c r="I206" s="22"/>
      <x:c r="J206" t="str">
        <x:f>IF(A206="","",ROW())</x:f>
      </x:c>
    </x:row>
  </x:sheetData>
  <x:mergeCells>
    <x:mergeCell ref="A1:I2"/>
    <x:mergeCell ref="A3:I3"/>
  </x:mergeCells>
  <x:conditionalFormatting sqref="I7:I206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equal">
      <x:formula>3</x:formula>
    </x:cfRule>
    <x:cfRule type="cellIs" dxfId="3" priority="4" operator="equal">
      <x:formula>4</x:formula>
    </x:cfRule>
  </x:conditionalFormatting>
  <x:dataValidations count="3">
    <x:dataValidation type="list" sqref="D7:D206">
      <x:formula1>"PS-A,PS-B,COM-A,COM-B,DS-A,DS-B"</x:formula1>
    </x:dataValidation>
    <x:dataValidation type="list" sqref="E7:E206">
      <x:formula1>"mm12-skill-layers,com11-skill-brief,ibds-skill-mechanism"</x:formula1>
    </x:dataValidation>
    <x:dataValidation type="whole" operator="between" sqref="I7:I206">
      <x:formula1>1</x:formula1>
      <x:formula2>4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06fe0528556425a"/>
  </x:tableParts>
</x:worksheet>
</file>

<file path=xl/worksheets/sheet7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3" hidden="0" customWidth="1"/>
    <x:col min="4" max="4" width="13" hidden="0" customWidth="1"/>
    <x:col min="5" max="5" width="29" hidden="0" customWidth="1"/>
    <x:col min="6" max="6" width="17" hidden="0" customWidth="1"/>
    <x:col min="7" max="7" width="50" hidden="0" customWidth="1"/>
    <x:col min="8" max="8" width="20" hidden="0" customWidth="1"/>
    <x:col min="9" max="9" width="15" hidden="0" customWidth="1"/>
    <x:col min="10" max="10" width="17" hidden="0" customWidth="1"/>
    <x:col min="11" max="11" width="19" hidden="0" customWidth="1"/>
    <x:col min="12" max="12" width="11" hidden="0" customWidth="1"/>
  </x:cols>
  <x:sheetData>
    <x:row r="1" ht="25" customHeight="1">
      <x:c r="A1" s="4" t="str">
        <x:v>Teacher review of the same evidence</x:v>
      </x:c>
      <x:c r="B1" s="4" t="str">
        <x:v>Teacher review of the same evidence</x:v>
      </x:c>
      <x:c r="C1" s="4" t="str">
        <x:v>Teacher review of the same evidence</x:v>
      </x:c>
      <x:c r="D1" s="4" t="str">
        <x:v>Teacher review of the same evidence</x:v>
      </x:c>
      <x:c r="E1" s="4" t="str">
        <x:v>Teacher review of the same evidence</x:v>
      </x:c>
      <x:c r="F1" s="4" t="str">
        <x:v>Teacher review of the same evidence</x:v>
      </x:c>
      <x:c r="G1" s="4" t="str">
        <x:v>Teacher review of the same evidence</x:v>
      </x:c>
      <x:c r="H1" s="4" t="str">
        <x:v>Teacher review of the same evidence</x:v>
      </x:c>
      <x:c r="I1" s="4" t="str">
        <x:v>Teacher review of the same evidence</x:v>
      </x:c>
      <x:c r="J1" s="4" t="str">
        <x:v>Teacher review of the same evidence</x:v>
      </x:c>
      <x:c r="K1" s="4" t="str">
        <x:v>Teacher review of the same evidence</x:v>
      </x:c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Teacher review of the same evidence</x:v>
      </x:c>
      <x:c r="B2" s="4" t="str">
        <x:v>Teacher review of the same evidence</x:v>
      </x:c>
      <x:c r="C2" s="4" t="str">
        <x:v>Teacher review of the same evidence</x:v>
      </x:c>
      <x:c r="D2" s="4" t="str">
        <x:v>Teacher review of the same evidence</x:v>
      </x:c>
      <x:c r="E2" s="4" t="str">
        <x:v>Teacher review of the same evidence</x:v>
      </x:c>
      <x:c r="F2" s="4" t="str">
        <x:v>Teacher review of the same evidence</x:v>
      </x:c>
      <x:c r="G2" s="4" t="str">
        <x:v>Teacher review of the same evidence</x:v>
      </x:c>
      <x:c r="H2" s="4" t="str">
        <x:v>Teacher review of the same evidence</x:v>
      </x:c>
      <x:c r="I2" s="4" t="str">
        <x:v>Teacher review of the same evidence</x:v>
      </x:c>
      <x:c r="J2" s="4" t="str">
        <x:v>Teacher review of the same evidence</x:v>
      </x:c>
      <x:c r="K2" s="4" t="str">
        <x:v>Teacher review of the same evidence</x:v>
      </x:c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Use the evidence ID from Skill Log. Skill and outcome judgments stay separate. IB outcome judgments are intentionally blank in the demo.</x:v>
      </x:c>
      <x:c r="B3" s="9" t="str">
        <x:v>Use the evidence ID from Skill Log. Skill and outcome judgments stay separate. IB outcome judgments are intentionally blank in the demo.</x:v>
      </x:c>
      <x:c r="C3" s="9" t="str">
        <x:v>Use the evidence ID from Skill Log. Skill and outcome judgments stay separate. IB outcome judgments are intentionally blank in the demo.</x:v>
      </x:c>
      <x:c r="D3" s="9" t="str">
        <x:v>Use the evidence ID from Skill Log. Skill and outcome judgments stay separate. IB outcome judgments are intentionally blank in the demo.</x:v>
      </x:c>
      <x:c r="E3" s="9" t="str">
        <x:v>Use the evidence ID from Skill Log. Skill and outcome judgments stay separate. IB outcome judgments are intentionally blank in the demo.</x:v>
      </x:c>
      <x:c r="F3" s="9" t="str">
        <x:v>Use the evidence ID from Skill Log. Skill and outcome judgments stay separate. IB outcome judgments are intentionally blank in the demo.</x:v>
      </x:c>
      <x:c r="G3" s="9" t="str">
        <x:v>Use the evidence ID from Skill Log. Skill and outcome judgments stay separate. IB outcome judgments are intentionally blank in the demo.</x:v>
      </x:c>
      <x:c r="H3" s="9" t="str">
        <x:v>Use the evidence ID from Skill Log. Skill and outcome judgments stay separate. IB outcome judgments are intentionally blank in the demo.</x:v>
      </x:c>
      <x:c r="I3" s="9" t="str">
        <x:v>Use the evidence ID from Skill Log. Skill and outcome judgments stay separate. IB outcome judgments are intentionally blank in the demo.</x:v>
      </x:c>
      <x:c r="J3" s="9" t="str">
        <x:v>Use the evidence ID from Skill Log. Skill and outcome judgments stay separate. IB outcome judgments are intentionally blank in the demo.</x:v>
      </x:c>
      <x:c r="K3" s="9" t="str">
        <x:v>Use the evidence ID from Skill Log. Skill and outcome judgments stay separate. IB outcome judgments are intentionally blank in the demo.</x:v>
      </x:c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Evidence ID</x:v>
      </x:c>
      <x:c r="B6" s="12" t="str">
        <x:v>Method</x:v>
      </x:c>
      <x:c r="C6" s="12" t="str">
        <x:v>Skill level</x:v>
      </x:c>
      <x:c r="D6" s="12" t="str">
        <x:v>Verified</x:v>
      </x:c>
      <x:c r="E6" s="12" t="str">
        <x:v>Outcome / target ID</x:v>
      </x:c>
      <x:c r="F6" s="12" t="str">
        <x:v>Outcome judgment</x:v>
      </x:c>
      <x:c r="G6" s="12" t="str">
        <x:v>Feedback / next step</x:v>
      </x:c>
      <x:c r="H6" s="12" t="str">
        <x:v>Instructional help</x:v>
      </x:c>
      <x:c r="I6" s="12" t="str">
        <x:v>Review date</x:v>
      </x:c>
      <x:c r="J6" s="12" t="str">
        <x:v>Student (linked)</x:v>
      </x:c>
      <x:c r="K6" s="12" t="str">
        <x:v>Review accepted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72" customHeight="1">
      <x:c r="A7" s="21"/>
      <x:c r="B7" s="21"/>
      <x:c r="C7" s="21"/>
      <x:c r="D7" s="21"/>
      <x:c r="E7" s="21"/>
      <x:c r="F7" s="21"/>
      <x:c r="G7" s="21"/>
      <x:c r="H7" s="21"/>
      <x:c r="I7" s="23"/>
      <x:c r="J7" s="15" t="str">
        <x:f>IF(A7="","",IF(COUNTIF('Skill Log'!$A$7:$A$206,A7)&lt;&gt;1,"Check evidence ID",INDEX('Skill Log'!$B$7:$B$206,MATCH(A7,'Skill Log'!$A$7:$A$206,0))))</x:f>
      </x:c>
      <x:c r="K7" s="15" t="str">
        <x:f>IF(A7="","",IF(AND(COUNTIF($A$7:$A$206,A7)=1,COUNTIF('Skill Log'!$A$7:$A$206,A7)=1,D7="Yes",OR(B7="Product",B7="Observation",B7="Conversation"),ISNUMBER(I7),I7&lt;=Home!$J$4,OR(C7="",AND(ISNUMBER(C7),C7=INT(C7),C7&gt;=1,C7&lt;=4))),"Yes","Needs review"))</x:f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72" customHeight="1">
      <x:c r="A8" s="21"/>
      <x:c r="B8" s="21"/>
      <x:c r="C8" s="21"/>
      <x:c r="D8" s="21"/>
      <x:c r="E8" s="21"/>
      <x:c r="F8" s="21"/>
      <x:c r="G8" s="21"/>
      <x:c r="H8" s="21"/>
      <x:c r="I8" s="23"/>
      <x:c r="J8" s="14" t="str">
        <x:f>IF(A8="","",IF(COUNTIF('Skill Log'!$A$7:$A$206,A8)&lt;&gt;1,"Check evidence ID",INDEX('Skill Log'!$B$7:$B$206,MATCH(A8,'Skill Log'!$A$7:$A$206,0))))</x:f>
      </x:c>
      <x:c r="K8" s="14" t="str">
        <x:f>IF(A8="","",IF(AND(COUNTIF($A$7:$A$206,A8)=1,COUNTIF('Skill Log'!$A$7:$A$206,A8)=1,D8="Yes",OR(B8="Product",B8="Observation",B8="Conversation"),ISNUMBER(I8),I8&lt;=Home!$J$4,OR(C8="",AND(ISNUMBER(C8),C8=INT(C8),C8&gt;=1,C8&lt;=4))),"Yes","Needs review"))</x:f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72" customHeight="1">
      <x:c r="A9" s="21"/>
      <x:c r="B9" s="21"/>
      <x:c r="C9" s="21"/>
      <x:c r="D9" s="21"/>
      <x:c r="E9" s="21"/>
      <x:c r="F9" s="21"/>
      <x:c r="G9" s="21"/>
      <x:c r="H9" s="21"/>
      <x:c r="I9" s="23"/>
      <x:c r="J9" s="15" t="str">
        <x:f>IF(A9="","",IF(COUNTIF('Skill Log'!$A$7:$A$206,A9)&lt;&gt;1,"Check evidence ID",INDEX('Skill Log'!$B$7:$B$206,MATCH(A9,'Skill Log'!$A$7:$A$206,0))))</x:f>
      </x:c>
      <x:c r="K9" s="15" t="str">
        <x:f>IF(A9="","",IF(AND(COUNTIF($A$7:$A$206,A9)=1,COUNTIF('Skill Log'!$A$7:$A$206,A9)=1,D9="Yes",OR(B9="Product",B9="Observation",B9="Conversation"),ISNUMBER(I9),I9&lt;=Home!$J$4,OR(C9="",AND(ISNUMBER(C9),C9=INT(C9),C9&gt;=1,C9&lt;=4))),"Yes","Needs review"))</x:f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72" customHeight="1">
      <x:c r="A10" s="21"/>
      <x:c r="B10" s="21"/>
      <x:c r="C10" s="21"/>
      <x:c r="D10" s="21"/>
      <x:c r="E10" s="21"/>
      <x:c r="F10" s="21"/>
      <x:c r="G10" s="21"/>
      <x:c r="H10" s="21"/>
      <x:c r="I10" s="23"/>
      <x:c r="J10" s="14" t="str">
        <x:f>IF(A10="","",IF(COUNTIF('Skill Log'!$A$7:$A$206,A10)&lt;&gt;1,"Check evidence ID",INDEX('Skill Log'!$B$7:$B$206,MATCH(A10,'Skill Log'!$A$7:$A$206,0))))</x:f>
      </x:c>
      <x:c r="K10" s="14" t="str">
        <x:f>IF(A10="","",IF(AND(COUNTIF($A$7:$A$206,A10)=1,COUNTIF('Skill Log'!$A$7:$A$206,A10)=1,D10="Yes",OR(B10="Product",B10="Observation",B10="Conversation"),ISNUMBER(I10),I10&lt;=Home!$J$4,OR(C10="",AND(ISNUMBER(C10),C10=INT(C10),C10&gt;=1,C10&lt;=4))),"Yes","Needs review"))</x:f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72" customHeight="1">
      <x:c r="A11" s="21"/>
      <x:c r="B11" s="21"/>
      <x:c r="C11" s="21"/>
      <x:c r="D11" s="21"/>
      <x:c r="E11" s="21"/>
      <x:c r="F11" s="21"/>
      <x:c r="G11" s="21"/>
      <x:c r="H11" s="21"/>
      <x:c r="I11" s="23"/>
      <x:c r="J11" s="15" t="str">
        <x:f>IF(A11="","",IF(COUNTIF('Skill Log'!$A$7:$A$206,A11)&lt;&gt;1,"Check evidence ID",INDEX('Skill Log'!$B$7:$B$206,MATCH(A11,'Skill Log'!$A$7:$A$206,0))))</x:f>
      </x:c>
      <x:c r="K11" s="15" t="str">
        <x:f>IF(A11="","",IF(AND(COUNTIF($A$7:$A$206,A11)=1,COUNTIF('Skill Log'!$A$7:$A$206,A11)=1,D11="Yes",OR(B11="Product",B11="Observation",B11="Conversation"),ISNUMBER(I11),I11&lt;=Home!$J$4,OR(C11="",AND(ISNUMBER(C11),C11=INT(C11),C11&gt;=1,C11&lt;=4))),"Yes","Needs review"))</x:f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72" customHeight="1">
      <x:c r="A12" s="21"/>
      <x:c r="B12" s="21"/>
      <x:c r="C12" s="21"/>
      <x:c r="D12" s="21"/>
      <x:c r="E12" s="21"/>
      <x:c r="F12" s="21"/>
      <x:c r="G12" s="21"/>
      <x:c r="H12" s="21"/>
      <x:c r="I12" s="23"/>
      <x:c r="J12" s="14" t="str">
        <x:f>IF(A12="","",IF(COUNTIF('Skill Log'!$A$7:$A$206,A12)&lt;&gt;1,"Check evidence ID",INDEX('Skill Log'!$B$7:$B$206,MATCH(A12,'Skill Log'!$A$7:$A$206,0))))</x:f>
      </x:c>
      <x:c r="K12" s="14" t="str">
        <x:f>IF(A12="","",IF(AND(COUNTIF($A$7:$A$206,A12)=1,COUNTIF('Skill Log'!$A$7:$A$206,A12)=1,D12="Yes",OR(B12="Product",B12="Observation",B12="Conversation"),ISNUMBER(I12),I12&lt;=Home!$J$4,OR(C12="",AND(ISNUMBER(C12),C12=INT(C12),C12&gt;=1,C12&lt;=4))),"Yes","Needs review"))</x:f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72" customHeight="1">
      <x:c r="A13" s="21"/>
      <x:c r="B13" s="21"/>
      <x:c r="C13" s="21"/>
      <x:c r="D13" s="21"/>
      <x:c r="E13" s="21"/>
      <x:c r="F13" s="21"/>
      <x:c r="G13" s="21"/>
      <x:c r="H13" s="21"/>
      <x:c r="I13" s="23"/>
      <x:c r="J13" s="15" t="str">
        <x:f>IF(A13="","",IF(COUNTIF('Skill Log'!$A$7:$A$206,A13)&lt;&gt;1,"Check evidence ID",INDEX('Skill Log'!$B$7:$B$206,MATCH(A13,'Skill Log'!$A$7:$A$206,0))))</x:f>
      </x:c>
      <x:c r="K13" s="15" t="str">
        <x:f>IF(A13="","",IF(AND(COUNTIF($A$7:$A$206,A13)=1,COUNTIF('Skill Log'!$A$7:$A$206,A13)=1,D13="Yes",OR(B13="Product",B13="Observation",B13="Conversation"),ISNUMBER(I13),I13&lt;=Home!$J$4,OR(C13="",AND(ISNUMBER(C13),C13=INT(C13),C13&gt;=1,C13&lt;=4))),"Yes","Needs review"))</x:f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72" customHeight="1">
      <x:c r="A14" s="21"/>
      <x:c r="B14" s="21"/>
      <x:c r="C14" s="21"/>
      <x:c r="D14" s="21"/>
      <x:c r="E14" s="21"/>
      <x:c r="F14" s="21"/>
      <x:c r="G14" s="21"/>
      <x:c r="H14" s="21"/>
      <x:c r="I14" s="23"/>
      <x:c r="J14" s="14" t="str">
        <x:f>IF(A14="","",IF(COUNTIF('Skill Log'!$A$7:$A$206,A14)&lt;&gt;1,"Check evidence ID",INDEX('Skill Log'!$B$7:$B$206,MATCH(A14,'Skill Log'!$A$7:$A$206,0))))</x:f>
      </x:c>
      <x:c r="K14" s="14" t="str">
        <x:f>IF(A14="","",IF(AND(COUNTIF($A$7:$A$206,A14)=1,COUNTIF('Skill Log'!$A$7:$A$206,A14)=1,D14="Yes",OR(B14="Product",B14="Observation",B14="Conversation"),ISNUMBER(I14),I14&lt;=Home!$J$4,OR(C14="",AND(ISNUMBER(C14),C14=INT(C14),C14&gt;=1,C14&lt;=4))),"Yes","Needs review"))</x:f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72" customHeight="1">
      <x:c r="A15" s="21"/>
      <x:c r="B15" s="21"/>
      <x:c r="C15" s="21"/>
      <x:c r="D15" s="21"/>
      <x:c r="E15" s="21"/>
      <x:c r="F15" s="21"/>
      <x:c r="G15" s="21"/>
      <x:c r="H15" s="21"/>
      <x:c r="I15" s="23"/>
      <x:c r="J15" s="15" t="str">
        <x:f>IF(A15="","",IF(COUNTIF('Skill Log'!$A$7:$A$206,A15)&lt;&gt;1,"Check evidence ID",INDEX('Skill Log'!$B$7:$B$206,MATCH(A15,'Skill Log'!$A$7:$A$206,0))))</x:f>
      </x:c>
      <x:c r="K15" s="15" t="str">
        <x:f>IF(A15="","",IF(AND(COUNTIF($A$7:$A$206,A15)=1,COUNTIF('Skill Log'!$A$7:$A$206,A15)=1,D15="Yes",OR(B15="Product",B15="Observation",B15="Conversation"),ISNUMBER(I15),I15&lt;=Home!$J$4,OR(C15="",AND(ISNUMBER(C15),C15=INT(C15),C15&gt;=1,C15&lt;=4))),"Yes","Needs review"))</x:f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72" customHeight="1">
      <x:c r="A16" s="21"/>
      <x:c r="B16" s="21"/>
      <x:c r="C16" s="21"/>
      <x:c r="D16" s="21"/>
      <x:c r="E16" s="21"/>
      <x:c r="F16" s="21"/>
      <x:c r="G16" s="21"/>
      <x:c r="H16" s="21"/>
      <x:c r="I16" s="23"/>
      <x:c r="J16" s="14" t="str">
        <x:f>IF(A16="","",IF(COUNTIF('Skill Log'!$A$7:$A$206,A16)&lt;&gt;1,"Check evidence ID",INDEX('Skill Log'!$B$7:$B$206,MATCH(A16,'Skill Log'!$A$7:$A$206,0))))</x:f>
      </x:c>
      <x:c r="K16" s="14" t="str">
        <x:f>IF(A16="","",IF(AND(COUNTIF($A$7:$A$206,A16)=1,COUNTIF('Skill Log'!$A$7:$A$206,A16)=1,D16="Yes",OR(B16="Product",B16="Observation",B16="Conversation"),ISNUMBER(I16),I16&lt;=Home!$J$4,OR(C16="",AND(ISNUMBER(C16),C16=INT(C16),C16&gt;=1,C16&lt;=4))),"Yes","Needs review"))</x:f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72" customHeight="1">
      <x:c r="A17" s="21"/>
      <x:c r="B17" s="21"/>
      <x:c r="C17" s="21"/>
      <x:c r="D17" s="21"/>
      <x:c r="E17" s="21"/>
      <x:c r="F17" s="21"/>
      <x:c r="G17" s="21"/>
      <x:c r="H17" s="21"/>
      <x:c r="I17" s="23"/>
      <x:c r="J17" s="15" t="str">
        <x:f>IF(A17="","",IF(COUNTIF('Skill Log'!$A$7:$A$206,A17)&lt;&gt;1,"Check evidence ID",INDEX('Skill Log'!$B$7:$B$206,MATCH(A17,'Skill Log'!$A$7:$A$206,0))))</x:f>
      </x:c>
      <x:c r="K17" s="15" t="str">
        <x:f>IF(A17="","",IF(AND(COUNTIF($A$7:$A$206,A17)=1,COUNTIF('Skill Log'!$A$7:$A$206,A17)=1,D17="Yes",OR(B17="Product",B17="Observation",B17="Conversation"),ISNUMBER(I17),I17&lt;=Home!$J$4,OR(C17="",AND(ISNUMBER(C17),C17=INT(C17),C17&gt;=1,C17&lt;=4))),"Yes","Needs review"))</x:f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72" customHeight="1">
      <x:c r="A18" s="21"/>
      <x:c r="B18" s="21"/>
      <x:c r="C18" s="21"/>
      <x:c r="D18" s="21"/>
      <x:c r="E18" s="21"/>
      <x:c r="F18" s="21"/>
      <x:c r="G18" s="21"/>
      <x:c r="H18" s="21"/>
      <x:c r="I18" s="23"/>
      <x:c r="J18" s="14" t="str">
        <x:f>IF(A18="","",IF(COUNTIF('Skill Log'!$A$7:$A$206,A18)&lt;&gt;1,"Check evidence ID",INDEX('Skill Log'!$B$7:$B$206,MATCH(A18,'Skill Log'!$A$7:$A$206,0))))</x:f>
      </x:c>
      <x:c r="K18" s="14" t="str">
        <x:f>IF(A18="","",IF(AND(COUNTIF($A$7:$A$206,A18)=1,COUNTIF('Skill Log'!$A$7:$A$206,A18)=1,D18="Yes",OR(B18="Product",B18="Observation",B18="Conversation"),ISNUMBER(I18),I18&lt;=Home!$J$4,OR(C18="",AND(ISNUMBER(C18),C18=INT(C18),C18&gt;=1,C18&lt;=4))),"Yes","Needs review"))</x:f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72" customHeight="1">
      <x:c r="A19" s="21"/>
      <x:c r="B19" s="21"/>
      <x:c r="C19" s="21"/>
      <x:c r="D19" s="21"/>
      <x:c r="E19" s="21"/>
      <x:c r="F19" s="21"/>
      <x:c r="G19" s="21"/>
      <x:c r="H19" s="21"/>
      <x:c r="I19" s="23"/>
      <x:c r="J19" s="15" t="str">
        <x:f>IF(A19="","",IF(COUNTIF('Skill Log'!$A$7:$A$206,A19)&lt;&gt;1,"Check evidence ID",INDEX('Skill Log'!$B$7:$B$206,MATCH(A19,'Skill Log'!$A$7:$A$206,0))))</x:f>
      </x:c>
      <x:c r="K19" s="15" t="str">
        <x:f>IF(A19="","",IF(AND(COUNTIF($A$7:$A$206,A19)=1,COUNTIF('Skill Log'!$A$7:$A$206,A19)=1,D19="Yes",OR(B19="Product",B19="Observation",B19="Conversation"),ISNUMBER(I19),I19&lt;=Home!$J$4,OR(C19="",AND(ISNUMBER(C19),C19=INT(C19),C19&gt;=1,C19&lt;=4))),"Yes","Needs review"))</x:f>
      </x:c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72" customHeight="1">
      <x:c r="A20" s="21"/>
      <x:c r="B20" s="21"/>
      <x:c r="C20" s="21"/>
      <x:c r="D20" s="21"/>
      <x:c r="E20" s="21"/>
      <x:c r="F20" s="21"/>
      <x:c r="G20" s="21"/>
      <x:c r="H20" s="21"/>
      <x:c r="I20" s="23"/>
      <x:c r="J20" s="14" t="str">
        <x:f>IF(A20="","",IF(COUNTIF('Skill Log'!$A$7:$A$206,A20)&lt;&gt;1,"Check evidence ID",INDEX('Skill Log'!$B$7:$B$206,MATCH(A20,'Skill Log'!$A$7:$A$206,0))))</x:f>
      </x:c>
      <x:c r="K20" s="14" t="str">
        <x:f>IF(A20="","",IF(AND(COUNTIF($A$7:$A$206,A20)=1,COUNTIF('Skill Log'!$A$7:$A$206,A20)=1,D20="Yes",OR(B20="Product",B20="Observation",B20="Conversation"),ISNUMBER(I20),I20&lt;=Home!$J$4,OR(C20="",AND(ISNUMBER(C20),C20=INT(C20),C20&gt;=1,C20&lt;=4))),"Yes","Needs review"))</x:f>
      </x:c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72" customHeight="1">
      <x:c r="A21" s="21"/>
      <x:c r="B21" s="21"/>
      <x:c r="C21" s="21"/>
      <x:c r="D21" s="21"/>
      <x:c r="E21" s="21"/>
      <x:c r="F21" s="21"/>
      <x:c r="G21" s="21"/>
      <x:c r="H21" s="21"/>
      <x:c r="I21" s="23"/>
      <x:c r="J21" s="15" t="str">
        <x:f>IF(A21="","",IF(COUNTIF('Skill Log'!$A$7:$A$206,A21)&lt;&gt;1,"Check evidence ID",INDEX('Skill Log'!$B$7:$B$206,MATCH(A21,'Skill Log'!$A$7:$A$206,0))))</x:f>
      </x:c>
      <x:c r="K21" s="15" t="str">
        <x:f>IF(A21="","",IF(AND(COUNTIF($A$7:$A$206,A21)=1,COUNTIF('Skill Log'!$A$7:$A$206,A21)=1,D21="Yes",OR(B21="Product",B21="Observation",B21="Conversation"),ISNUMBER(I21),I21&lt;=Home!$J$4,OR(C21="",AND(ISNUMBER(C21),C21=INT(C21),C21&gt;=1,C21&lt;=4))),"Yes","Needs review"))</x:f>
      </x:c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72" customHeight="1">
      <x:c r="A22" s="21"/>
      <x:c r="B22" s="21"/>
      <x:c r="C22" s="21"/>
      <x:c r="D22" s="21"/>
      <x:c r="E22" s="21"/>
      <x:c r="F22" s="21"/>
      <x:c r="G22" s="21"/>
      <x:c r="H22" s="21"/>
      <x:c r="I22" s="23"/>
      <x:c r="J22" s="14" t="str">
        <x:f>IF(A22="","",IF(COUNTIF('Skill Log'!$A$7:$A$206,A22)&lt;&gt;1,"Check evidence ID",INDEX('Skill Log'!$B$7:$B$206,MATCH(A22,'Skill Log'!$A$7:$A$206,0))))</x:f>
      </x:c>
      <x:c r="K22" s="14" t="str">
        <x:f>IF(A22="","",IF(AND(COUNTIF($A$7:$A$206,A22)=1,COUNTIF('Skill Log'!$A$7:$A$206,A22)=1,D22="Yes",OR(B22="Product",B22="Observation",B22="Conversation"),ISNUMBER(I22),I22&lt;=Home!$J$4,OR(C22="",AND(ISNUMBER(C22),C22=INT(C22),C22&gt;=1,C22&lt;=4))),"Yes","Needs review"))</x:f>
      </x:c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72" customHeight="1">
      <x:c r="A23" s="21"/>
      <x:c r="B23" s="21"/>
      <x:c r="C23" s="21"/>
      <x:c r="D23" s="21"/>
      <x:c r="E23" s="21"/>
      <x:c r="F23" s="21"/>
      <x:c r="G23" s="21"/>
      <x:c r="H23" s="21"/>
      <x:c r="I23" s="23"/>
      <x:c r="J23" s="15" t="str">
        <x:f>IF(A23="","",IF(COUNTIF('Skill Log'!$A$7:$A$206,A23)&lt;&gt;1,"Check evidence ID",INDEX('Skill Log'!$B$7:$B$206,MATCH(A23,'Skill Log'!$A$7:$A$206,0))))</x:f>
      </x:c>
      <x:c r="K23" s="15" t="str">
        <x:f>IF(A23="","",IF(AND(COUNTIF($A$7:$A$206,A23)=1,COUNTIF('Skill Log'!$A$7:$A$206,A23)=1,D23="Yes",OR(B23="Product",B23="Observation",B23="Conversation"),ISNUMBER(I23),I23&lt;=Home!$J$4,OR(C23="",AND(ISNUMBER(C23),C23=INT(C23),C23&gt;=1,C23&lt;=4))),"Yes","Needs review"))</x:f>
      </x:c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72" customHeight="1">
      <x:c r="A24" s="21"/>
      <x:c r="B24" s="21"/>
      <x:c r="C24" s="21"/>
      <x:c r="D24" s="21"/>
      <x:c r="E24" s="21"/>
      <x:c r="F24" s="21"/>
      <x:c r="G24" s="21"/>
      <x:c r="H24" s="21"/>
      <x:c r="I24" s="23"/>
      <x:c r="J24" s="14" t="str">
        <x:f>IF(A24="","",IF(COUNTIF('Skill Log'!$A$7:$A$206,A24)&lt;&gt;1,"Check evidence ID",INDEX('Skill Log'!$B$7:$B$206,MATCH(A24,'Skill Log'!$A$7:$A$206,0))))</x:f>
      </x:c>
      <x:c r="K24" s="14" t="str">
        <x:f>IF(A24="","",IF(AND(COUNTIF($A$7:$A$206,A24)=1,COUNTIF('Skill Log'!$A$7:$A$206,A24)=1,D24="Yes",OR(B24="Product",B24="Observation",B24="Conversation"),ISNUMBER(I24),I24&lt;=Home!$J$4,OR(C24="",AND(ISNUMBER(C24),C24=INT(C24),C24&gt;=1,C24&lt;=4))),"Yes","Needs review"))</x:f>
      </x:c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72" customHeight="1">
      <x:c r="A25" s="21"/>
      <x:c r="B25" s="21"/>
      <x:c r="C25" s="21"/>
      <x:c r="D25" s="21"/>
      <x:c r="E25" s="21"/>
      <x:c r="F25" s="21"/>
      <x:c r="G25" s="21"/>
      <x:c r="H25" s="21"/>
      <x:c r="I25" s="23"/>
      <x:c r="J25" s="15" t="str">
        <x:f>IF(A25="","",IF(COUNTIF('Skill Log'!$A$7:$A$206,A25)&lt;&gt;1,"Check evidence ID",INDEX('Skill Log'!$B$7:$B$206,MATCH(A25,'Skill Log'!$A$7:$A$206,0))))</x:f>
      </x:c>
      <x:c r="K25" s="15" t="str">
        <x:f>IF(A25="","",IF(AND(COUNTIF($A$7:$A$206,A25)=1,COUNTIF('Skill Log'!$A$7:$A$206,A25)=1,D25="Yes",OR(B25="Product",B25="Observation",B25="Conversation"),ISNUMBER(I25),I25&lt;=Home!$J$4,OR(C25="",AND(ISNUMBER(C25),C25=INT(C25),C25&gt;=1,C25&lt;=4))),"Yes","Needs review"))</x:f>
      </x:c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72" customHeight="1">
      <x:c r="A26" s="21"/>
      <x:c r="B26" s="21"/>
      <x:c r="C26" s="21"/>
      <x:c r="D26" s="21"/>
      <x:c r="E26" s="21"/>
      <x:c r="F26" s="21"/>
      <x:c r="G26" s="21"/>
      <x:c r="H26" s="21"/>
      <x:c r="I26" s="23"/>
      <x:c r="J26" s="14" t="str">
        <x:f>IF(A26="","",IF(COUNTIF('Skill Log'!$A$7:$A$206,A26)&lt;&gt;1,"Check evidence ID",INDEX('Skill Log'!$B$7:$B$206,MATCH(A26,'Skill Log'!$A$7:$A$206,0))))</x:f>
      </x:c>
      <x:c r="K26" s="14" t="str">
        <x:f>IF(A26="","",IF(AND(COUNTIF($A$7:$A$206,A26)=1,COUNTIF('Skill Log'!$A$7:$A$206,A26)=1,D26="Yes",OR(B26="Product",B26="Observation",B26="Conversation"),ISNUMBER(I26),I26&lt;=Home!$J$4,OR(C26="",AND(ISNUMBER(C26),C26=INT(C26),C26&gt;=1,C26&lt;=4))),"Yes","Needs review"))</x:f>
      </x:c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72" customHeight="1">
      <x:c r="A27" s="21"/>
      <x:c r="B27" s="21"/>
      <x:c r="C27" s="21"/>
      <x:c r="D27" s="21"/>
      <x:c r="E27" s="21"/>
      <x:c r="F27" s="21"/>
      <x:c r="G27" s="21"/>
      <x:c r="H27" s="21"/>
      <x:c r="I27" s="23"/>
      <x:c r="J27" s="15" t="str">
        <x:f>IF(A27="","",IF(COUNTIF('Skill Log'!$A$7:$A$206,A27)&lt;&gt;1,"Check evidence ID",INDEX('Skill Log'!$B$7:$B$206,MATCH(A27,'Skill Log'!$A$7:$A$206,0))))</x:f>
      </x:c>
      <x:c r="K27" s="15" t="str">
        <x:f>IF(A27="","",IF(AND(COUNTIF($A$7:$A$206,A27)=1,COUNTIF('Skill Log'!$A$7:$A$206,A27)=1,D27="Yes",OR(B27="Product",B27="Observation",B27="Conversation"),ISNUMBER(I27),I27&lt;=Home!$J$4,OR(C27="",AND(ISNUMBER(C27),C27=INT(C27),C27&gt;=1,C27&lt;=4))),"Yes","Needs review"))</x:f>
      </x:c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72" customHeight="1">
      <x:c r="A28" s="21"/>
      <x:c r="B28" s="21"/>
      <x:c r="C28" s="21"/>
      <x:c r="D28" s="21"/>
      <x:c r="E28" s="21"/>
      <x:c r="F28" s="21"/>
      <x:c r="G28" s="21"/>
      <x:c r="H28" s="21"/>
      <x:c r="I28" s="23"/>
      <x:c r="J28" s="14" t="str">
        <x:f>IF(A28="","",IF(COUNTIF('Skill Log'!$A$7:$A$206,A28)&lt;&gt;1,"Check evidence ID",INDEX('Skill Log'!$B$7:$B$206,MATCH(A28,'Skill Log'!$A$7:$A$206,0))))</x:f>
      </x:c>
      <x:c r="K28" s="14" t="str">
        <x:f>IF(A28="","",IF(AND(COUNTIF($A$7:$A$206,A28)=1,COUNTIF('Skill Log'!$A$7:$A$206,A28)=1,D28="Yes",OR(B28="Product",B28="Observation",B28="Conversation"),ISNUMBER(I28),I28&lt;=Home!$J$4,OR(C28="",AND(ISNUMBER(C28),C28=INT(C28),C28&gt;=1,C28&lt;=4))),"Yes","Needs review"))</x:f>
      </x:c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72" customHeight="1">
      <x:c r="A29" s="21"/>
      <x:c r="B29" s="21"/>
      <x:c r="C29" s="21"/>
      <x:c r="D29" s="21"/>
      <x:c r="E29" s="21"/>
      <x:c r="F29" s="21"/>
      <x:c r="G29" s="21"/>
      <x:c r="H29" s="21"/>
      <x:c r="I29" s="23"/>
      <x:c r="J29" s="15" t="str">
        <x:f>IF(A29="","",IF(COUNTIF('Skill Log'!$A$7:$A$206,A29)&lt;&gt;1,"Check evidence ID",INDEX('Skill Log'!$B$7:$B$206,MATCH(A29,'Skill Log'!$A$7:$A$206,0))))</x:f>
      </x:c>
      <x:c r="K29" s="15" t="str">
        <x:f>IF(A29="","",IF(AND(COUNTIF($A$7:$A$206,A29)=1,COUNTIF('Skill Log'!$A$7:$A$206,A29)=1,D29="Yes",OR(B29="Product",B29="Observation",B29="Conversation"),ISNUMBER(I29),I29&lt;=Home!$J$4,OR(C29="",AND(ISNUMBER(C29),C29=INT(C29),C29&gt;=1,C29&lt;=4))),"Yes","Needs review"))</x:f>
      </x:c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72" customHeight="1">
      <x:c r="A30" s="21"/>
      <x:c r="B30" s="21"/>
      <x:c r="C30" s="21"/>
      <x:c r="D30" s="21"/>
      <x:c r="E30" s="21"/>
      <x:c r="F30" s="21"/>
      <x:c r="G30" s="21"/>
      <x:c r="H30" s="21"/>
      <x:c r="I30" s="23"/>
      <x:c r="J30" s="14" t="str">
        <x:f>IF(A30="","",IF(COUNTIF('Skill Log'!$A$7:$A$206,A30)&lt;&gt;1,"Check evidence ID",INDEX('Skill Log'!$B$7:$B$206,MATCH(A30,'Skill Log'!$A$7:$A$206,0))))</x:f>
      </x:c>
      <x:c r="K30" s="14" t="str">
        <x:f>IF(A30="","",IF(AND(COUNTIF($A$7:$A$206,A30)=1,COUNTIF('Skill Log'!$A$7:$A$206,A30)=1,D30="Yes",OR(B30="Product",B30="Observation",B30="Conversation"),ISNUMBER(I30),I30&lt;=Home!$J$4,OR(C30="",AND(ISNUMBER(C30),C30=INT(C30),C30&gt;=1,C30&lt;=4))),"Yes","Needs review"))</x:f>
      </x:c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72" customHeight="1">
      <x:c r="A31" s="21"/>
      <x:c r="B31" s="21"/>
      <x:c r="C31" s="21"/>
      <x:c r="D31" s="21"/>
      <x:c r="E31" s="21"/>
      <x:c r="F31" s="21"/>
      <x:c r="G31" s="21"/>
      <x:c r="H31" s="21"/>
      <x:c r="I31" s="23"/>
      <x:c r="J31" s="15" t="str">
        <x:f>IF(A31="","",IF(COUNTIF('Skill Log'!$A$7:$A$206,A31)&lt;&gt;1,"Check evidence ID",INDEX('Skill Log'!$B$7:$B$206,MATCH(A31,'Skill Log'!$A$7:$A$206,0))))</x:f>
      </x:c>
      <x:c r="K31" s="15" t="str">
        <x:f>IF(A31="","",IF(AND(COUNTIF($A$7:$A$206,A31)=1,COUNTIF('Skill Log'!$A$7:$A$206,A31)=1,D31="Yes",OR(B31="Product",B31="Observation",B31="Conversation"),ISNUMBER(I31),I31&lt;=Home!$J$4,OR(C31="",AND(ISNUMBER(C31),C31=INT(C31),C31&gt;=1,C31&lt;=4))),"Yes","Needs review"))</x:f>
      </x:c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72" customHeight="1">
      <x:c r="A32" s="21"/>
      <x:c r="B32" s="21"/>
      <x:c r="C32" s="21"/>
      <x:c r="D32" s="21"/>
      <x:c r="E32" s="21"/>
      <x:c r="F32" s="21"/>
      <x:c r="G32" s="21"/>
      <x:c r="H32" s="21"/>
      <x:c r="I32" s="23"/>
      <x:c r="J32" s="14" t="str">
        <x:f>IF(A32="","",IF(COUNTIF('Skill Log'!$A$7:$A$206,A32)&lt;&gt;1,"Check evidence ID",INDEX('Skill Log'!$B$7:$B$206,MATCH(A32,'Skill Log'!$A$7:$A$206,0))))</x:f>
      </x:c>
      <x:c r="K32" s="14" t="str">
        <x:f>IF(A32="","",IF(AND(COUNTIF($A$7:$A$206,A32)=1,COUNTIF('Skill Log'!$A$7:$A$206,A32)=1,D32="Yes",OR(B32="Product",B32="Observation",B32="Conversation"),ISNUMBER(I32),I32&lt;=Home!$J$4,OR(C32="",AND(ISNUMBER(C32),C32=INT(C32),C32&gt;=1,C32&lt;=4))),"Yes","Needs review"))</x:f>
      </x:c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72" customHeight="1">
      <x:c r="A33" s="21"/>
      <x:c r="B33" s="21"/>
      <x:c r="C33" s="21"/>
      <x:c r="D33" s="21"/>
      <x:c r="E33" s="21"/>
      <x:c r="F33" s="21"/>
      <x:c r="G33" s="21"/>
      <x:c r="H33" s="21"/>
      <x:c r="I33" s="23"/>
      <x:c r="J33" s="15" t="str">
        <x:f>IF(A33="","",IF(COUNTIF('Skill Log'!$A$7:$A$206,A33)&lt;&gt;1,"Check evidence ID",INDEX('Skill Log'!$B$7:$B$206,MATCH(A33,'Skill Log'!$A$7:$A$206,0))))</x:f>
      </x:c>
      <x:c r="K33" s="15" t="str">
        <x:f>IF(A33="","",IF(AND(COUNTIF($A$7:$A$206,A33)=1,COUNTIF('Skill Log'!$A$7:$A$206,A33)=1,D33="Yes",OR(B33="Product",B33="Observation",B33="Conversation"),ISNUMBER(I33),I33&lt;=Home!$J$4,OR(C33="",AND(ISNUMBER(C33),C33=INT(C33),C33&gt;=1,C33&lt;=4))),"Yes","Needs review"))</x:f>
      </x:c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72" customHeight="1">
      <x:c r="A34" s="21"/>
      <x:c r="B34" s="21"/>
      <x:c r="C34" s="21"/>
      <x:c r="D34" s="21"/>
      <x:c r="E34" s="21"/>
      <x:c r="F34" s="21"/>
      <x:c r="G34" s="21"/>
      <x:c r="H34" s="21"/>
      <x:c r="I34" s="23"/>
      <x:c r="J34" s="14" t="str">
        <x:f>IF(A34="","",IF(COUNTIF('Skill Log'!$A$7:$A$206,A34)&lt;&gt;1,"Check evidence ID",INDEX('Skill Log'!$B$7:$B$206,MATCH(A34,'Skill Log'!$A$7:$A$206,0))))</x:f>
      </x:c>
      <x:c r="K34" s="14" t="str">
        <x:f>IF(A34="","",IF(AND(COUNTIF($A$7:$A$206,A34)=1,COUNTIF('Skill Log'!$A$7:$A$206,A34)=1,D34="Yes",OR(B34="Product",B34="Observation",B34="Conversation"),ISNUMBER(I34),I34&lt;=Home!$J$4,OR(C34="",AND(ISNUMBER(C34),C34=INT(C34),C34&gt;=1,C34&lt;=4))),"Yes","Needs review"))</x:f>
      </x:c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72" customHeight="1">
      <x:c r="A35" s="21"/>
      <x:c r="B35" s="21"/>
      <x:c r="C35" s="21"/>
      <x:c r="D35" s="21"/>
      <x:c r="E35" s="21"/>
      <x:c r="F35" s="21"/>
      <x:c r="G35" s="21"/>
      <x:c r="H35" s="21"/>
      <x:c r="I35" s="23"/>
      <x:c r="J35" s="15" t="str">
        <x:f>IF(A35="","",IF(COUNTIF('Skill Log'!$A$7:$A$206,A35)&lt;&gt;1,"Check evidence ID",INDEX('Skill Log'!$B$7:$B$206,MATCH(A35,'Skill Log'!$A$7:$A$206,0))))</x:f>
      </x:c>
      <x:c r="K35" s="15" t="str">
        <x:f>IF(A35="","",IF(AND(COUNTIF($A$7:$A$206,A35)=1,COUNTIF('Skill Log'!$A$7:$A$206,A35)=1,D35="Yes",OR(B35="Product",B35="Observation",B35="Conversation"),ISNUMBER(I35),I35&lt;=Home!$J$4,OR(C35="",AND(ISNUMBER(C35),C35=INT(C35),C35&gt;=1,C35&lt;=4))),"Yes","Needs review"))</x:f>
      </x:c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72" customHeight="1">
      <x:c r="A36" s="21"/>
      <x:c r="B36" s="21"/>
      <x:c r="C36" s="21"/>
      <x:c r="D36" s="21"/>
      <x:c r="E36" s="21"/>
      <x:c r="F36" s="21"/>
      <x:c r="G36" s="21"/>
      <x:c r="H36" s="21"/>
      <x:c r="I36" s="23"/>
      <x:c r="J36" s="14" t="str">
        <x:f>IF(A36="","",IF(COUNTIF('Skill Log'!$A$7:$A$206,A36)&lt;&gt;1,"Check evidence ID",INDEX('Skill Log'!$B$7:$B$206,MATCH(A36,'Skill Log'!$A$7:$A$206,0))))</x:f>
      </x:c>
      <x:c r="K36" s="14" t="str">
        <x:f>IF(A36="","",IF(AND(COUNTIF($A$7:$A$206,A36)=1,COUNTIF('Skill Log'!$A$7:$A$206,A36)=1,D36="Yes",OR(B36="Product",B36="Observation",B36="Conversation"),ISNUMBER(I36),I36&lt;=Home!$J$4,OR(C36="",AND(ISNUMBER(C36),C36=INT(C36),C36&gt;=1,C36&lt;=4))),"Yes","Needs review"))</x:f>
      </x:c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72" customHeight="1">
      <x:c r="A37" s="21"/>
      <x:c r="B37" s="21"/>
      <x:c r="C37" s="21"/>
      <x:c r="D37" s="21"/>
      <x:c r="E37" s="21"/>
      <x:c r="F37" s="21"/>
      <x:c r="G37" s="21"/>
      <x:c r="H37" s="21"/>
      <x:c r="I37" s="23"/>
      <x:c r="J37" s="15" t="str">
        <x:f>IF(A37="","",IF(COUNTIF('Skill Log'!$A$7:$A$206,A37)&lt;&gt;1,"Check evidence ID",INDEX('Skill Log'!$B$7:$B$206,MATCH(A37,'Skill Log'!$A$7:$A$206,0))))</x:f>
      </x:c>
      <x:c r="K37" s="15" t="str">
        <x:f>IF(A37="","",IF(AND(COUNTIF($A$7:$A$206,A37)=1,COUNTIF('Skill Log'!$A$7:$A$206,A37)=1,D37="Yes",OR(B37="Product",B37="Observation",B37="Conversation"),ISNUMBER(I37),I37&lt;=Home!$J$4,OR(C37="",AND(ISNUMBER(C37),C37=INT(C37),C37&gt;=1,C37&lt;=4))),"Yes","Needs review"))</x:f>
      </x:c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72" customHeight="1">
      <x:c r="A38" s="21"/>
      <x:c r="B38" s="21"/>
      <x:c r="C38" s="21"/>
      <x:c r="D38" s="21"/>
      <x:c r="E38" s="21"/>
      <x:c r="F38" s="21"/>
      <x:c r="G38" s="21"/>
      <x:c r="H38" s="21"/>
      <x:c r="I38" s="23"/>
      <x:c r="J38" s="14" t="str">
        <x:f>IF(A38="","",IF(COUNTIF('Skill Log'!$A$7:$A$206,A38)&lt;&gt;1,"Check evidence ID",INDEX('Skill Log'!$B$7:$B$206,MATCH(A38,'Skill Log'!$A$7:$A$206,0))))</x:f>
      </x:c>
      <x:c r="K38" s="14" t="str">
        <x:f>IF(A38="","",IF(AND(COUNTIF($A$7:$A$206,A38)=1,COUNTIF('Skill Log'!$A$7:$A$206,A38)=1,D38="Yes",OR(B38="Product",B38="Observation",B38="Conversation"),ISNUMBER(I38),I38&lt;=Home!$J$4,OR(C38="",AND(ISNUMBER(C38),C38=INT(C38),C38&gt;=1,C38&lt;=4))),"Yes","Needs review"))</x:f>
      </x:c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72" customHeight="1">
      <x:c r="A39" s="21"/>
      <x:c r="B39" s="21"/>
      <x:c r="C39" s="21"/>
      <x:c r="D39" s="21"/>
      <x:c r="E39" s="21"/>
      <x:c r="F39" s="21"/>
      <x:c r="G39" s="21"/>
      <x:c r="H39" s="21"/>
      <x:c r="I39" s="23"/>
      <x:c r="J39" s="15" t="str">
        <x:f>IF(A39="","",IF(COUNTIF('Skill Log'!$A$7:$A$206,A39)&lt;&gt;1,"Check evidence ID",INDEX('Skill Log'!$B$7:$B$206,MATCH(A39,'Skill Log'!$A$7:$A$206,0))))</x:f>
      </x:c>
      <x:c r="K39" s="15" t="str">
        <x:f>IF(A39="","",IF(AND(COUNTIF($A$7:$A$206,A39)=1,COUNTIF('Skill Log'!$A$7:$A$206,A39)=1,D39="Yes",OR(B39="Product",B39="Observation",B39="Conversation"),ISNUMBER(I39),I39&lt;=Home!$J$4,OR(C39="",AND(ISNUMBER(C39),C39=INT(C39),C39&gt;=1,C39&lt;=4))),"Yes","Needs review"))</x:f>
      </x:c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72" customHeight="1">
      <x:c r="A40" s="21"/>
      <x:c r="B40" s="21"/>
      <x:c r="C40" s="21"/>
      <x:c r="D40" s="21"/>
      <x:c r="E40" s="21"/>
      <x:c r="F40" s="21"/>
      <x:c r="G40" s="21"/>
      <x:c r="H40" s="21"/>
      <x:c r="I40" s="23"/>
      <x:c r="J40" s="14" t="str">
        <x:f>IF(A40="","",IF(COUNTIF('Skill Log'!$A$7:$A$206,A40)&lt;&gt;1,"Check evidence ID",INDEX('Skill Log'!$B$7:$B$206,MATCH(A40,'Skill Log'!$A$7:$A$206,0))))</x:f>
      </x:c>
      <x:c r="K40" s="14" t="str">
        <x:f>IF(A40="","",IF(AND(COUNTIF($A$7:$A$206,A40)=1,COUNTIF('Skill Log'!$A$7:$A$206,A40)=1,D40="Yes",OR(B40="Product",B40="Observation",B40="Conversation"),ISNUMBER(I40),I40&lt;=Home!$J$4,OR(C40="",AND(ISNUMBER(C40),C40=INT(C40),C40&gt;=1,C40&lt;=4))),"Yes","Needs review"))</x:f>
      </x:c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72" customHeight="1">
      <x:c r="A41" s="21"/>
      <x:c r="B41" s="21"/>
      <x:c r="C41" s="21"/>
      <x:c r="D41" s="21"/>
      <x:c r="E41" s="21"/>
      <x:c r="F41" s="21"/>
      <x:c r="G41" s="21"/>
      <x:c r="H41" s="21"/>
      <x:c r="I41" s="23"/>
      <x:c r="J41" s="15" t="str">
        <x:f>IF(A41="","",IF(COUNTIF('Skill Log'!$A$7:$A$206,A41)&lt;&gt;1,"Check evidence ID",INDEX('Skill Log'!$B$7:$B$206,MATCH(A41,'Skill Log'!$A$7:$A$206,0))))</x:f>
      </x:c>
      <x:c r="K41" s="15" t="str">
        <x:f>IF(A41="","",IF(AND(COUNTIF($A$7:$A$206,A41)=1,COUNTIF('Skill Log'!$A$7:$A$206,A41)=1,D41="Yes",OR(B41="Product",B41="Observation",B41="Conversation"),ISNUMBER(I41),I41&lt;=Home!$J$4,OR(C41="",AND(ISNUMBER(C41),C41=INT(C41),C41&gt;=1,C41&lt;=4))),"Yes","Needs review"))</x:f>
      </x:c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72" customHeight="1">
      <x:c r="A42" s="21"/>
      <x:c r="B42" s="21"/>
      <x:c r="C42" s="21"/>
      <x:c r="D42" s="21"/>
      <x:c r="E42" s="21"/>
      <x:c r="F42" s="21"/>
      <x:c r="G42" s="21"/>
      <x:c r="H42" s="21"/>
      <x:c r="I42" s="23"/>
      <x:c r="J42" s="14" t="str">
        <x:f>IF(A42="","",IF(COUNTIF('Skill Log'!$A$7:$A$206,A42)&lt;&gt;1,"Check evidence ID",INDEX('Skill Log'!$B$7:$B$206,MATCH(A42,'Skill Log'!$A$7:$A$206,0))))</x:f>
      </x:c>
      <x:c r="K42" s="14" t="str">
        <x:f>IF(A42="","",IF(AND(COUNTIF($A$7:$A$206,A42)=1,COUNTIF('Skill Log'!$A$7:$A$206,A42)=1,D42="Yes",OR(B42="Product",B42="Observation",B42="Conversation"),ISNUMBER(I42),I42&lt;=Home!$J$4,OR(C42="",AND(ISNUMBER(C42),C42=INT(C42),C42&gt;=1,C42&lt;=4))),"Yes","Needs review"))</x:f>
      </x:c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72" customHeight="1">
      <x:c r="A43" s="21"/>
      <x:c r="B43" s="21"/>
      <x:c r="C43" s="21"/>
      <x:c r="D43" s="21"/>
      <x:c r="E43" s="21"/>
      <x:c r="F43" s="21"/>
      <x:c r="G43" s="21"/>
      <x:c r="H43" s="21"/>
      <x:c r="I43" s="23"/>
      <x:c r="J43" s="15" t="str">
        <x:f>IF(A43="","",IF(COUNTIF('Skill Log'!$A$7:$A$206,A43)&lt;&gt;1,"Check evidence ID",INDEX('Skill Log'!$B$7:$B$206,MATCH(A43,'Skill Log'!$A$7:$A$206,0))))</x:f>
      </x:c>
      <x:c r="K43" s="15" t="str">
        <x:f>IF(A43="","",IF(AND(COUNTIF($A$7:$A$206,A43)=1,COUNTIF('Skill Log'!$A$7:$A$206,A43)=1,D43="Yes",OR(B43="Product",B43="Observation",B43="Conversation"),ISNUMBER(I43),I43&lt;=Home!$J$4,OR(C43="",AND(ISNUMBER(C43),C43=INT(C43),C43&gt;=1,C43&lt;=4))),"Yes","Needs review"))</x:f>
      </x:c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72" customHeight="1">
      <x:c r="A44" s="21"/>
      <x:c r="B44" s="21"/>
      <x:c r="C44" s="21"/>
      <x:c r="D44" s="21"/>
      <x:c r="E44" s="21"/>
      <x:c r="F44" s="21"/>
      <x:c r="G44" s="21"/>
      <x:c r="H44" s="21"/>
      <x:c r="I44" s="23"/>
      <x:c r="J44" s="14" t="str">
        <x:f>IF(A44="","",IF(COUNTIF('Skill Log'!$A$7:$A$206,A44)&lt;&gt;1,"Check evidence ID",INDEX('Skill Log'!$B$7:$B$206,MATCH(A44,'Skill Log'!$A$7:$A$206,0))))</x:f>
      </x:c>
      <x:c r="K44" s="14" t="str">
        <x:f>IF(A44="","",IF(AND(COUNTIF($A$7:$A$206,A44)=1,COUNTIF('Skill Log'!$A$7:$A$206,A44)=1,D44="Yes",OR(B44="Product",B44="Observation",B44="Conversation"),ISNUMBER(I44),I44&lt;=Home!$J$4,OR(C44="",AND(ISNUMBER(C44),C44=INT(C44),C44&gt;=1,C44&lt;=4))),"Yes","Needs review"))</x:f>
      </x:c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72" customHeight="1">
      <x:c r="A45" s="21"/>
      <x:c r="B45" s="21"/>
      <x:c r="C45" s="21"/>
      <x:c r="D45" s="21"/>
      <x:c r="E45" s="21"/>
      <x:c r="F45" s="21"/>
      <x:c r="G45" s="21"/>
      <x:c r="H45" s="21"/>
      <x:c r="I45" s="23"/>
      <x:c r="J45" s="15" t="str">
        <x:f>IF(A45="","",IF(COUNTIF('Skill Log'!$A$7:$A$206,A45)&lt;&gt;1,"Check evidence ID",INDEX('Skill Log'!$B$7:$B$206,MATCH(A45,'Skill Log'!$A$7:$A$206,0))))</x:f>
      </x:c>
      <x:c r="K45" s="15" t="str">
        <x:f>IF(A45="","",IF(AND(COUNTIF($A$7:$A$206,A45)=1,COUNTIF('Skill Log'!$A$7:$A$206,A45)=1,D45="Yes",OR(B45="Product",B45="Observation",B45="Conversation"),ISNUMBER(I45),I45&lt;=Home!$J$4,OR(C45="",AND(ISNUMBER(C45),C45=INT(C45),C45&gt;=1,C45&lt;=4))),"Yes","Needs review"))</x:f>
      </x:c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72" customHeight="1">
      <x:c r="A46" s="21"/>
      <x:c r="B46" s="21"/>
      <x:c r="C46" s="21"/>
      <x:c r="D46" s="21"/>
      <x:c r="E46" s="21"/>
      <x:c r="F46" s="21"/>
      <x:c r="G46" s="21"/>
      <x:c r="H46" s="21"/>
      <x:c r="I46" s="23"/>
      <x:c r="J46" s="14" t="str">
        <x:f>IF(A46="","",IF(COUNTIF('Skill Log'!$A$7:$A$206,A46)&lt;&gt;1,"Check evidence ID",INDEX('Skill Log'!$B$7:$B$206,MATCH(A46,'Skill Log'!$A$7:$A$206,0))))</x:f>
      </x:c>
      <x:c r="K46" s="14" t="str">
        <x:f>IF(A46="","",IF(AND(COUNTIF($A$7:$A$206,A46)=1,COUNTIF('Skill Log'!$A$7:$A$206,A46)=1,D46="Yes",OR(B46="Product",B46="Observation",B46="Conversation"),ISNUMBER(I46),I46&lt;=Home!$J$4,OR(C46="",AND(ISNUMBER(C46),C46=INT(C46),C46&gt;=1,C46&lt;=4))),"Yes","Needs review"))</x:f>
      </x:c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72" customHeight="1">
      <x:c r="A47" s="21"/>
      <x:c r="B47" s="21"/>
      <x:c r="C47" s="21"/>
      <x:c r="D47" s="21"/>
      <x:c r="E47" s="21"/>
      <x:c r="F47" s="21"/>
      <x:c r="G47" s="21"/>
      <x:c r="H47" s="21"/>
      <x:c r="I47" s="23"/>
      <x:c r="J47" s="15" t="str">
        <x:f>IF(A47="","",IF(COUNTIF('Skill Log'!$A$7:$A$206,A47)&lt;&gt;1,"Check evidence ID",INDEX('Skill Log'!$B$7:$B$206,MATCH(A47,'Skill Log'!$A$7:$A$206,0))))</x:f>
      </x:c>
      <x:c r="K47" s="15" t="str">
        <x:f>IF(A47="","",IF(AND(COUNTIF($A$7:$A$206,A47)=1,COUNTIF('Skill Log'!$A$7:$A$206,A47)=1,D47="Yes",OR(B47="Product",B47="Observation",B47="Conversation"),ISNUMBER(I47),I47&lt;=Home!$J$4,OR(C47="",AND(ISNUMBER(C47),C47=INT(C47),C47&gt;=1,C47&lt;=4))),"Yes","Needs review"))</x:f>
      </x:c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72" customHeight="1">
      <x:c r="A48" s="21"/>
      <x:c r="B48" s="21"/>
      <x:c r="C48" s="21"/>
      <x:c r="D48" s="21"/>
      <x:c r="E48" s="21"/>
      <x:c r="F48" s="21"/>
      <x:c r="G48" s="21"/>
      <x:c r="H48" s="21"/>
      <x:c r="I48" s="23"/>
      <x:c r="J48" s="14" t="str">
        <x:f>IF(A48="","",IF(COUNTIF('Skill Log'!$A$7:$A$206,A48)&lt;&gt;1,"Check evidence ID",INDEX('Skill Log'!$B$7:$B$206,MATCH(A48,'Skill Log'!$A$7:$A$206,0))))</x:f>
      </x:c>
      <x:c r="K48" s="14" t="str">
        <x:f>IF(A48="","",IF(AND(COUNTIF($A$7:$A$206,A48)=1,COUNTIF('Skill Log'!$A$7:$A$206,A48)=1,D48="Yes",OR(B48="Product",B48="Observation",B48="Conversation"),ISNUMBER(I48),I48&lt;=Home!$J$4,OR(C48="",AND(ISNUMBER(C48),C48=INT(C48),C48&gt;=1,C48&lt;=4))),"Yes","Needs review"))</x:f>
      </x:c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72" customHeight="1">
      <x:c r="A49" s="21"/>
      <x:c r="B49" s="21"/>
      <x:c r="C49" s="21"/>
      <x:c r="D49" s="21"/>
      <x:c r="E49" s="21"/>
      <x:c r="F49" s="21"/>
      <x:c r="G49" s="21"/>
      <x:c r="H49" s="21"/>
      <x:c r="I49" s="23"/>
      <x:c r="J49" s="15" t="str">
        <x:f>IF(A49="","",IF(COUNTIF('Skill Log'!$A$7:$A$206,A49)&lt;&gt;1,"Check evidence ID",INDEX('Skill Log'!$B$7:$B$206,MATCH(A49,'Skill Log'!$A$7:$A$206,0))))</x:f>
      </x:c>
      <x:c r="K49" s="15" t="str">
        <x:f>IF(A49="","",IF(AND(COUNTIF($A$7:$A$206,A49)=1,COUNTIF('Skill Log'!$A$7:$A$206,A49)=1,D49="Yes",OR(B49="Product",B49="Observation",B49="Conversation"),ISNUMBER(I49),I49&lt;=Home!$J$4,OR(C49="",AND(ISNUMBER(C49),C49=INT(C49),C49&gt;=1,C49&lt;=4))),"Yes","Needs review"))</x:f>
      </x:c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72" customHeight="1">
      <x:c r="A50" s="21"/>
      <x:c r="B50" s="21"/>
      <x:c r="C50" s="21"/>
      <x:c r="D50" s="21"/>
      <x:c r="E50" s="21"/>
      <x:c r="F50" s="21"/>
      <x:c r="G50" s="21"/>
      <x:c r="H50" s="21"/>
      <x:c r="I50" s="23"/>
      <x:c r="J50" s="14" t="str">
        <x:f>IF(A50="","",IF(COUNTIF('Skill Log'!$A$7:$A$206,A50)&lt;&gt;1,"Check evidence ID",INDEX('Skill Log'!$B$7:$B$206,MATCH(A50,'Skill Log'!$A$7:$A$206,0))))</x:f>
      </x:c>
      <x:c r="K50" s="14" t="str">
        <x:f>IF(A50="","",IF(AND(COUNTIF($A$7:$A$206,A50)=1,COUNTIF('Skill Log'!$A$7:$A$206,A50)=1,D50="Yes",OR(B50="Product",B50="Observation",B50="Conversation"),ISNUMBER(I50),I50&lt;=Home!$J$4,OR(C50="",AND(ISNUMBER(C50),C50=INT(C50),C50&gt;=1,C50&lt;=4))),"Yes","Needs review"))</x:f>
      </x:c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72" customHeight="1">
      <x:c r="A51" s="21"/>
      <x:c r="B51" s="21"/>
      <x:c r="C51" s="21"/>
      <x:c r="D51" s="21"/>
      <x:c r="E51" s="21"/>
      <x:c r="F51" s="21"/>
      <x:c r="G51" s="21"/>
      <x:c r="H51" s="21"/>
      <x:c r="I51" s="23"/>
      <x:c r="J51" s="15" t="str">
        <x:f>IF(A51="","",IF(COUNTIF('Skill Log'!$A$7:$A$206,A51)&lt;&gt;1,"Check evidence ID",INDEX('Skill Log'!$B$7:$B$206,MATCH(A51,'Skill Log'!$A$7:$A$206,0))))</x:f>
      </x:c>
      <x:c r="K51" s="15" t="str">
        <x:f>IF(A51="","",IF(AND(COUNTIF($A$7:$A$206,A51)=1,COUNTIF('Skill Log'!$A$7:$A$206,A51)=1,D51="Yes",OR(B51="Product",B51="Observation",B51="Conversation"),ISNUMBER(I51),I51&lt;=Home!$J$4,OR(C51="",AND(ISNUMBER(C51),C51=INT(C51),C51&gt;=1,C51&lt;=4))),"Yes","Needs review"))</x:f>
      </x:c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72" customHeight="1">
      <x:c r="A52" s="21"/>
      <x:c r="B52" s="21"/>
      <x:c r="C52" s="21"/>
      <x:c r="D52" s="21"/>
      <x:c r="E52" s="21"/>
      <x:c r="F52" s="21"/>
      <x:c r="G52" s="21"/>
      <x:c r="H52" s="21"/>
      <x:c r="I52" s="23"/>
      <x:c r="J52" s="14" t="str">
        <x:f>IF(A52="","",IF(COUNTIF('Skill Log'!$A$7:$A$206,A52)&lt;&gt;1,"Check evidence ID",INDEX('Skill Log'!$B$7:$B$206,MATCH(A52,'Skill Log'!$A$7:$A$206,0))))</x:f>
      </x:c>
      <x:c r="K52" s="14" t="str">
        <x:f>IF(A52="","",IF(AND(COUNTIF($A$7:$A$206,A52)=1,COUNTIF('Skill Log'!$A$7:$A$206,A52)=1,D52="Yes",OR(B52="Product",B52="Observation",B52="Conversation"),ISNUMBER(I52),I52&lt;=Home!$J$4,OR(C52="",AND(ISNUMBER(C52),C52=INT(C52),C52&gt;=1,C52&lt;=4))),"Yes","Needs review"))</x:f>
      </x:c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72" customHeight="1">
      <x:c r="A53" s="21"/>
      <x:c r="B53" s="21"/>
      <x:c r="C53" s="21"/>
      <x:c r="D53" s="21"/>
      <x:c r="E53" s="21"/>
      <x:c r="F53" s="21"/>
      <x:c r="G53" s="21"/>
      <x:c r="H53" s="21"/>
      <x:c r="I53" s="23"/>
      <x:c r="J53" s="15" t="str">
        <x:f>IF(A53="","",IF(COUNTIF('Skill Log'!$A$7:$A$206,A53)&lt;&gt;1,"Check evidence ID",INDEX('Skill Log'!$B$7:$B$206,MATCH(A53,'Skill Log'!$A$7:$A$206,0))))</x:f>
      </x:c>
      <x:c r="K53" s="15" t="str">
        <x:f>IF(A53="","",IF(AND(COUNTIF($A$7:$A$206,A53)=1,COUNTIF('Skill Log'!$A$7:$A$206,A53)=1,D53="Yes",OR(B53="Product",B53="Observation",B53="Conversation"),ISNUMBER(I53),I53&lt;=Home!$J$4,OR(C53="",AND(ISNUMBER(C53),C53=INT(C53),C53&gt;=1,C53&lt;=4))),"Yes","Needs review"))</x:f>
      </x:c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72" customHeight="1">
      <x:c r="A54" s="21"/>
      <x:c r="B54" s="21"/>
      <x:c r="C54" s="21"/>
      <x:c r="D54" s="21"/>
      <x:c r="E54" s="21"/>
      <x:c r="F54" s="21"/>
      <x:c r="G54" s="21"/>
      <x:c r="H54" s="21"/>
      <x:c r="I54" s="23"/>
      <x:c r="J54" s="14" t="str">
        <x:f>IF(A54="","",IF(COUNTIF('Skill Log'!$A$7:$A$206,A54)&lt;&gt;1,"Check evidence ID",INDEX('Skill Log'!$B$7:$B$206,MATCH(A54,'Skill Log'!$A$7:$A$206,0))))</x:f>
      </x:c>
      <x:c r="K54" s="14" t="str">
        <x:f>IF(A54="","",IF(AND(COUNTIF($A$7:$A$206,A54)=1,COUNTIF('Skill Log'!$A$7:$A$206,A54)=1,D54="Yes",OR(B54="Product",B54="Observation",B54="Conversation"),ISNUMBER(I54),I54&lt;=Home!$J$4,OR(C54="",AND(ISNUMBER(C54),C54=INT(C54),C54&gt;=1,C54&lt;=4))),"Yes","Needs review"))</x:f>
      </x:c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 ht="72" customHeight="1">
      <x:c r="A55" s="21"/>
      <x:c r="B55" s="21"/>
      <x:c r="C55" s="21"/>
      <x:c r="D55" s="21"/>
      <x:c r="E55" s="21"/>
      <x:c r="F55" s="21"/>
      <x:c r="G55" s="21"/>
      <x:c r="H55" s="21"/>
      <x:c r="I55" s="23"/>
      <x:c r="J55" s="15" t="str">
        <x:f>IF(A55="","",IF(COUNTIF('Skill Log'!$A$7:$A$206,A55)&lt;&gt;1,"Check evidence ID",INDEX('Skill Log'!$B$7:$B$206,MATCH(A55,'Skill Log'!$A$7:$A$206,0))))</x:f>
      </x:c>
      <x:c r="K55" s="15" t="str">
        <x:f>IF(A55="","",IF(AND(COUNTIF($A$7:$A$206,A55)=1,COUNTIF('Skill Log'!$A$7:$A$206,A55)=1,D55="Yes",OR(B55="Product",B55="Observation",B55="Conversation"),ISNUMBER(I55),I55&lt;=Home!$J$4,OR(C55="",AND(ISNUMBER(C55),C55=INT(C55),C55&gt;=1,C55&lt;=4))),"Yes","Needs review"))</x:f>
      </x:c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 ht="72" customHeight="1">
      <x:c r="A56" s="21"/>
      <x:c r="B56" s="21"/>
      <x:c r="C56" s="21"/>
      <x:c r="D56" s="21"/>
      <x:c r="E56" s="21"/>
      <x:c r="F56" s="21"/>
      <x:c r="G56" s="21"/>
      <x:c r="H56" s="21"/>
      <x:c r="I56" s="23"/>
      <x:c r="J56" s="14" t="str">
        <x:f>IF(A56="","",IF(COUNTIF('Skill Log'!$A$7:$A$206,A56)&lt;&gt;1,"Check evidence ID",INDEX('Skill Log'!$B$7:$B$206,MATCH(A56,'Skill Log'!$A$7:$A$206,0))))</x:f>
      </x:c>
      <x:c r="K56" s="14" t="str">
        <x:f>IF(A56="","",IF(AND(COUNTIF($A$7:$A$206,A56)=1,COUNTIF('Skill Log'!$A$7:$A$206,A56)=1,D56="Yes",OR(B56="Product",B56="Observation",B56="Conversation"),ISNUMBER(I56),I56&lt;=Home!$J$4,OR(C56="",AND(ISNUMBER(C56),C56=INT(C56),C56&gt;=1,C56&lt;=4))),"Yes","Needs review"))</x:f>
      </x:c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 ht="72" customHeight="1">
      <x:c r="A57" s="21"/>
      <x:c r="B57" s="21"/>
      <x:c r="C57" s="21"/>
      <x:c r="D57" s="21"/>
      <x:c r="E57" s="21"/>
      <x:c r="F57" s="21"/>
      <x:c r="G57" s="21"/>
      <x:c r="H57" s="21"/>
      <x:c r="I57" s="23"/>
      <x:c r="J57" s="15" t="str">
        <x:f>IF(A57="","",IF(COUNTIF('Skill Log'!$A$7:$A$206,A57)&lt;&gt;1,"Check evidence ID",INDEX('Skill Log'!$B$7:$B$206,MATCH(A57,'Skill Log'!$A$7:$A$206,0))))</x:f>
      </x:c>
      <x:c r="K57" s="15" t="str">
        <x:f>IF(A57="","",IF(AND(COUNTIF($A$7:$A$206,A57)=1,COUNTIF('Skill Log'!$A$7:$A$206,A57)=1,D57="Yes",OR(B57="Product",B57="Observation",B57="Conversation"),ISNUMBER(I57),I57&lt;=Home!$J$4,OR(C57="",AND(ISNUMBER(C57),C57=INT(C57),C57&gt;=1,C57&lt;=4))),"Yes","Needs review"))</x:f>
      </x:c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 ht="72" customHeight="1">
      <x:c r="A58" s="21"/>
      <x:c r="B58" s="21"/>
      <x:c r="C58" s="21"/>
      <x:c r="D58" s="21"/>
      <x:c r="E58" s="21"/>
      <x:c r="F58" s="21"/>
      <x:c r="G58" s="21"/>
      <x:c r="H58" s="21"/>
      <x:c r="I58" s="23"/>
      <x:c r="J58" s="14" t="str">
        <x:f>IF(A58="","",IF(COUNTIF('Skill Log'!$A$7:$A$206,A58)&lt;&gt;1,"Check evidence ID",INDEX('Skill Log'!$B$7:$B$206,MATCH(A58,'Skill Log'!$A$7:$A$206,0))))</x:f>
      </x:c>
      <x:c r="K58" s="14" t="str">
        <x:f>IF(A58="","",IF(AND(COUNTIF($A$7:$A$206,A58)=1,COUNTIF('Skill Log'!$A$7:$A$206,A58)=1,D58="Yes",OR(B58="Product",B58="Observation",B58="Conversation"),ISNUMBER(I58),I58&lt;=Home!$J$4,OR(C58="",AND(ISNUMBER(C58),C58=INT(C58),C58&gt;=1,C58&lt;=4))),"Yes","Needs review"))</x:f>
      </x:c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 ht="72" customHeight="1">
      <x:c r="A59" s="21"/>
      <x:c r="B59" s="21"/>
      <x:c r="C59" s="21"/>
      <x:c r="D59" s="21"/>
      <x:c r="E59" s="21"/>
      <x:c r="F59" s="21"/>
      <x:c r="G59" s="21"/>
      <x:c r="H59" s="21"/>
      <x:c r="I59" s="23"/>
      <x:c r="J59" s="15" t="str">
        <x:f>IF(A59="","",IF(COUNTIF('Skill Log'!$A$7:$A$206,A59)&lt;&gt;1,"Check evidence ID",INDEX('Skill Log'!$B$7:$B$206,MATCH(A59,'Skill Log'!$A$7:$A$206,0))))</x:f>
      </x:c>
      <x:c r="K59" s="15" t="str">
        <x:f>IF(A59="","",IF(AND(COUNTIF($A$7:$A$206,A59)=1,COUNTIF('Skill Log'!$A$7:$A$206,A59)=1,D59="Yes",OR(B59="Product",B59="Observation",B59="Conversation"),ISNUMBER(I59),I59&lt;=Home!$J$4,OR(C59="",AND(ISNUMBER(C59),C59=INT(C59),C59&gt;=1,C59&lt;=4))),"Yes","Needs review"))</x:f>
      </x:c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 ht="72" customHeight="1">
      <x:c r="A60" s="21"/>
      <x:c r="B60" s="21"/>
      <x:c r="C60" s="21"/>
      <x:c r="D60" s="21"/>
      <x:c r="E60" s="21"/>
      <x:c r="F60" s="21"/>
      <x:c r="G60" s="21"/>
      <x:c r="H60" s="21"/>
      <x:c r="I60" s="23"/>
      <x:c r="J60" s="14" t="str">
        <x:f>IF(A60="","",IF(COUNTIF('Skill Log'!$A$7:$A$206,A60)&lt;&gt;1,"Check evidence ID",INDEX('Skill Log'!$B$7:$B$206,MATCH(A60,'Skill Log'!$A$7:$A$206,0))))</x:f>
      </x:c>
      <x:c r="K60" s="14" t="str">
        <x:f>IF(A60="","",IF(AND(COUNTIF($A$7:$A$206,A60)=1,COUNTIF('Skill Log'!$A$7:$A$206,A60)=1,D60="Yes",OR(B60="Product",B60="Observation",B60="Conversation"),ISNUMBER(I60),I60&lt;=Home!$J$4,OR(C60="",AND(ISNUMBER(C60),C60=INT(C60),C60&gt;=1,C60&lt;=4))),"Yes","Needs review"))</x:f>
      </x:c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 ht="72" customHeight="1">
      <x:c r="A61" s="21"/>
      <x:c r="B61" s="21"/>
      <x:c r="C61" s="21"/>
      <x:c r="D61" s="21"/>
      <x:c r="E61" s="21"/>
      <x:c r="F61" s="21"/>
      <x:c r="G61" s="21"/>
      <x:c r="H61" s="21"/>
      <x:c r="I61" s="23"/>
      <x:c r="J61" s="15" t="str">
        <x:f>IF(A61="","",IF(COUNTIF('Skill Log'!$A$7:$A$206,A61)&lt;&gt;1,"Check evidence ID",INDEX('Skill Log'!$B$7:$B$206,MATCH(A61,'Skill Log'!$A$7:$A$206,0))))</x:f>
      </x:c>
      <x:c r="K61" s="15" t="str">
        <x:f>IF(A61="","",IF(AND(COUNTIF($A$7:$A$206,A61)=1,COUNTIF('Skill Log'!$A$7:$A$206,A61)=1,D61="Yes",OR(B61="Product",B61="Observation",B61="Conversation"),ISNUMBER(I61),I61&lt;=Home!$J$4,OR(C61="",AND(ISNUMBER(C61),C61=INT(C61),C61&gt;=1,C61&lt;=4))),"Yes","Needs review"))</x:f>
      </x:c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 ht="72" customHeight="1">
      <x:c r="A62" s="21"/>
      <x:c r="B62" s="21"/>
      <x:c r="C62" s="21"/>
      <x:c r="D62" s="21"/>
      <x:c r="E62" s="21"/>
      <x:c r="F62" s="21"/>
      <x:c r="G62" s="21"/>
      <x:c r="H62" s="21"/>
      <x:c r="I62" s="23"/>
      <x:c r="J62" s="14" t="str">
        <x:f>IF(A62="","",IF(COUNTIF('Skill Log'!$A$7:$A$206,A62)&lt;&gt;1,"Check evidence ID",INDEX('Skill Log'!$B$7:$B$206,MATCH(A62,'Skill Log'!$A$7:$A$206,0))))</x:f>
      </x:c>
      <x:c r="K62" s="14" t="str">
        <x:f>IF(A62="","",IF(AND(COUNTIF($A$7:$A$206,A62)=1,COUNTIF('Skill Log'!$A$7:$A$206,A62)=1,D62="Yes",OR(B62="Product",B62="Observation",B62="Conversation"),ISNUMBER(I62),I62&lt;=Home!$J$4,OR(C62="",AND(ISNUMBER(C62),C62=INT(C62),C62&gt;=1,C62&lt;=4))),"Yes","Needs review"))</x:f>
      </x:c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 ht="72" customHeight="1">
      <x:c r="A63" s="21"/>
      <x:c r="B63" s="21"/>
      <x:c r="C63" s="21"/>
      <x:c r="D63" s="21"/>
      <x:c r="E63" s="21"/>
      <x:c r="F63" s="21"/>
      <x:c r="G63" s="21"/>
      <x:c r="H63" s="21"/>
      <x:c r="I63" s="23"/>
      <x:c r="J63" s="15" t="str">
        <x:f>IF(A63="","",IF(COUNTIF('Skill Log'!$A$7:$A$206,A63)&lt;&gt;1,"Check evidence ID",INDEX('Skill Log'!$B$7:$B$206,MATCH(A63,'Skill Log'!$A$7:$A$206,0))))</x:f>
      </x:c>
      <x:c r="K63" s="15" t="str">
        <x:f>IF(A63="","",IF(AND(COUNTIF($A$7:$A$206,A63)=1,COUNTIF('Skill Log'!$A$7:$A$206,A63)=1,D63="Yes",OR(B63="Product",B63="Observation",B63="Conversation"),ISNUMBER(I63),I63&lt;=Home!$J$4,OR(C63="",AND(ISNUMBER(C63),C63=INT(C63),C63&gt;=1,C63&lt;=4))),"Yes","Needs review"))</x:f>
      </x:c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 ht="72" customHeight="1">
      <x:c r="A64" s="21"/>
      <x:c r="B64" s="21"/>
      <x:c r="C64" s="21"/>
      <x:c r="D64" s="21"/>
      <x:c r="E64" s="21"/>
      <x:c r="F64" s="21"/>
      <x:c r="G64" s="21"/>
      <x:c r="H64" s="21"/>
      <x:c r="I64" s="23"/>
      <x:c r="J64" s="14" t="str">
        <x:f>IF(A64="","",IF(COUNTIF('Skill Log'!$A$7:$A$206,A64)&lt;&gt;1,"Check evidence ID",INDEX('Skill Log'!$B$7:$B$206,MATCH(A64,'Skill Log'!$A$7:$A$206,0))))</x:f>
      </x:c>
      <x:c r="K64" s="14" t="str">
        <x:f>IF(A64="","",IF(AND(COUNTIF($A$7:$A$206,A64)=1,COUNTIF('Skill Log'!$A$7:$A$206,A64)=1,D64="Yes",OR(B64="Product",B64="Observation",B64="Conversation"),ISNUMBER(I64),I64&lt;=Home!$J$4,OR(C64="",AND(ISNUMBER(C64),C64=INT(C64),C64&gt;=1,C64&lt;=4))),"Yes","Needs review"))</x:f>
      </x:c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 ht="72" customHeight="1">
      <x:c r="A65" s="21"/>
      <x:c r="B65" s="21"/>
      <x:c r="C65" s="21"/>
      <x:c r="D65" s="21"/>
      <x:c r="E65" s="21"/>
      <x:c r="F65" s="21"/>
      <x:c r="G65" s="21"/>
      <x:c r="H65" s="21"/>
      <x:c r="I65" s="23"/>
      <x:c r="J65" s="15" t="str">
        <x:f>IF(A65="","",IF(COUNTIF('Skill Log'!$A$7:$A$206,A65)&lt;&gt;1,"Check evidence ID",INDEX('Skill Log'!$B$7:$B$206,MATCH(A65,'Skill Log'!$A$7:$A$206,0))))</x:f>
      </x:c>
      <x:c r="K65" s="15" t="str">
        <x:f>IF(A65="","",IF(AND(COUNTIF($A$7:$A$206,A65)=1,COUNTIF('Skill Log'!$A$7:$A$206,A65)=1,D65="Yes",OR(B65="Product",B65="Observation",B65="Conversation"),ISNUMBER(I65),I65&lt;=Home!$J$4,OR(C65="",AND(ISNUMBER(C65),C65=INT(C65),C65&gt;=1,C65&lt;=4))),"Yes","Needs review"))</x:f>
      </x:c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 ht="72" customHeight="1">
      <x:c r="A66" s="21"/>
      <x:c r="B66" s="21"/>
      <x:c r="C66" s="21"/>
      <x:c r="D66" s="21"/>
      <x:c r="E66" s="21"/>
      <x:c r="F66" s="21"/>
      <x:c r="G66" s="21"/>
      <x:c r="H66" s="21"/>
      <x:c r="I66" s="23"/>
      <x:c r="J66" s="14" t="str">
        <x:f>IF(A66="","",IF(COUNTIF('Skill Log'!$A$7:$A$206,A66)&lt;&gt;1,"Check evidence ID",INDEX('Skill Log'!$B$7:$B$206,MATCH(A66,'Skill Log'!$A$7:$A$206,0))))</x:f>
      </x:c>
      <x:c r="K66" s="14" t="str">
        <x:f>IF(A66="","",IF(AND(COUNTIF($A$7:$A$206,A66)=1,COUNTIF('Skill Log'!$A$7:$A$206,A66)=1,D66="Yes",OR(B66="Product",B66="Observation",B66="Conversation"),ISNUMBER(I66),I66&lt;=Home!$J$4,OR(C66="",AND(ISNUMBER(C66),C66=INT(C66),C66&gt;=1,C66&lt;=4))),"Yes","Needs review"))</x:f>
      </x:c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 ht="72" customHeight="1">
      <x:c r="A67" s="21"/>
      <x:c r="B67" s="21"/>
      <x:c r="C67" s="21"/>
      <x:c r="D67" s="21"/>
      <x:c r="E67" s="21"/>
      <x:c r="F67" s="21"/>
      <x:c r="G67" s="21"/>
      <x:c r="H67" s="21"/>
      <x:c r="I67" s="23"/>
      <x:c r="J67" s="15" t="str">
        <x:f>IF(A67="","",IF(COUNTIF('Skill Log'!$A$7:$A$206,A67)&lt;&gt;1,"Check evidence ID",INDEX('Skill Log'!$B$7:$B$206,MATCH(A67,'Skill Log'!$A$7:$A$206,0))))</x:f>
      </x:c>
      <x:c r="K67" s="15" t="str">
        <x:f>IF(A67="","",IF(AND(COUNTIF($A$7:$A$206,A67)=1,COUNTIF('Skill Log'!$A$7:$A$206,A67)=1,D67="Yes",OR(B67="Product",B67="Observation",B67="Conversation"),ISNUMBER(I67),I67&lt;=Home!$J$4,OR(C67="",AND(ISNUMBER(C67),C67=INT(C67),C67&gt;=1,C67&lt;=4))),"Yes","Needs review"))</x:f>
      </x:c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 ht="72" customHeight="1">
      <x:c r="A68" s="21"/>
      <x:c r="B68" s="21"/>
      <x:c r="C68" s="21"/>
      <x:c r="D68" s="21"/>
      <x:c r="E68" s="21"/>
      <x:c r="F68" s="21"/>
      <x:c r="G68" s="21"/>
      <x:c r="H68" s="21"/>
      <x:c r="I68" s="23"/>
      <x:c r="J68" s="14" t="str">
        <x:f>IF(A68="","",IF(COUNTIF('Skill Log'!$A$7:$A$206,A68)&lt;&gt;1,"Check evidence ID",INDEX('Skill Log'!$B$7:$B$206,MATCH(A68,'Skill Log'!$A$7:$A$206,0))))</x:f>
      </x:c>
      <x:c r="K68" s="14" t="str">
        <x:f>IF(A68="","",IF(AND(COUNTIF($A$7:$A$206,A68)=1,COUNTIF('Skill Log'!$A$7:$A$206,A68)=1,D68="Yes",OR(B68="Product",B68="Observation",B68="Conversation"),ISNUMBER(I68),I68&lt;=Home!$J$4,OR(C68="",AND(ISNUMBER(C68),C68=INT(C68),C68&gt;=1,C68&lt;=4))),"Yes","Needs review"))</x:f>
      </x:c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 ht="72" customHeight="1">
      <x:c r="A69" s="21"/>
      <x:c r="B69" s="21"/>
      <x:c r="C69" s="21"/>
      <x:c r="D69" s="21"/>
      <x:c r="E69" s="21"/>
      <x:c r="F69" s="21"/>
      <x:c r="G69" s="21"/>
      <x:c r="H69" s="21"/>
      <x:c r="I69" s="23"/>
      <x:c r="J69" s="15" t="str">
        <x:f>IF(A69="","",IF(COUNTIF('Skill Log'!$A$7:$A$206,A69)&lt;&gt;1,"Check evidence ID",INDEX('Skill Log'!$B$7:$B$206,MATCH(A69,'Skill Log'!$A$7:$A$206,0))))</x:f>
      </x:c>
      <x:c r="K69" s="15" t="str">
        <x:f>IF(A69="","",IF(AND(COUNTIF($A$7:$A$206,A69)=1,COUNTIF('Skill Log'!$A$7:$A$206,A69)=1,D69="Yes",OR(B69="Product",B69="Observation",B69="Conversation"),ISNUMBER(I69),I69&lt;=Home!$J$4,OR(C69="",AND(ISNUMBER(C69),C69=INT(C69),C69&gt;=1,C69&lt;=4))),"Yes","Needs review"))</x:f>
      </x:c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 ht="72" customHeight="1">
      <x:c r="A70" s="21"/>
      <x:c r="B70" s="21"/>
      <x:c r="C70" s="21"/>
      <x:c r="D70" s="21"/>
      <x:c r="E70" s="21"/>
      <x:c r="F70" s="21"/>
      <x:c r="G70" s="21"/>
      <x:c r="H70" s="21"/>
      <x:c r="I70" s="23"/>
      <x:c r="J70" s="14" t="str">
        <x:f>IF(A70="","",IF(COUNTIF('Skill Log'!$A$7:$A$206,A70)&lt;&gt;1,"Check evidence ID",INDEX('Skill Log'!$B$7:$B$206,MATCH(A70,'Skill Log'!$A$7:$A$206,0))))</x:f>
      </x:c>
      <x:c r="K70" s="14" t="str">
        <x:f>IF(A70="","",IF(AND(COUNTIF($A$7:$A$206,A70)=1,COUNTIF('Skill Log'!$A$7:$A$206,A70)=1,D70="Yes",OR(B70="Product",B70="Observation",B70="Conversation"),ISNUMBER(I70),I70&lt;=Home!$J$4,OR(C70="",AND(ISNUMBER(C70),C70=INT(C70),C70&gt;=1,C70&lt;=4))),"Yes","Needs review"))</x:f>
      </x:c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 ht="72" customHeight="1">
      <x:c r="A71" s="21"/>
      <x:c r="B71" s="21"/>
      <x:c r="C71" s="21"/>
      <x:c r="D71" s="21"/>
      <x:c r="E71" s="21"/>
      <x:c r="F71" s="21"/>
      <x:c r="G71" s="21"/>
      <x:c r="H71" s="21"/>
      <x:c r="I71" s="23"/>
      <x:c r="J71" s="15" t="str">
        <x:f>IF(A71="","",IF(COUNTIF('Skill Log'!$A$7:$A$206,A71)&lt;&gt;1,"Check evidence ID",INDEX('Skill Log'!$B$7:$B$206,MATCH(A71,'Skill Log'!$A$7:$A$206,0))))</x:f>
      </x:c>
      <x:c r="K71" s="15" t="str">
        <x:f>IF(A71="","",IF(AND(COUNTIF($A$7:$A$206,A71)=1,COUNTIF('Skill Log'!$A$7:$A$206,A71)=1,D71="Yes",OR(B71="Product",B71="Observation",B71="Conversation"),ISNUMBER(I71),I71&lt;=Home!$J$4,OR(C71="",AND(ISNUMBER(C71),C71=INT(C71),C71&gt;=1,C71&lt;=4))),"Yes","Needs review"))</x:f>
      </x:c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 ht="72" customHeight="1">
      <x:c r="A72" s="21"/>
      <x:c r="B72" s="21"/>
      <x:c r="C72" s="21"/>
      <x:c r="D72" s="21"/>
      <x:c r="E72" s="21"/>
      <x:c r="F72" s="21"/>
      <x:c r="G72" s="21"/>
      <x:c r="H72" s="21"/>
      <x:c r="I72" s="23"/>
      <x:c r="J72" s="14" t="str">
        <x:f>IF(A72="","",IF(COUNTIF('Skill Log'!$A$7:$A$206,A72)&lt;&gt;1,"Check evidence ID",INDEX('Skill Log'!$B$7:$B$206,MATCH(A72,'Skill Log'!$A$7:$A$206,0))))</x:f>
      </x:c>
      <x:c r="K72" s="14" t="str">
        <x:f>IF(A72="","",IF(AND(COUNTIF($A$7:$A$206,A72)=1,COUNTIF('Skill Log'!$A$7:$A$206,A72)=1,D72="Yes",OR(B72="Product",B72="Observation",B72="Conversation"),ISNUMBER(I72),I72&lt;=Home!$J$4,OR(C72="",AND(ISNUMBER(C72),C72=INT(C72),C72&gt;=1,C72&lt;=4))),"Yes","Needs review"))</x:f>
      </x:c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 ht="72" customHeight="1">
      <x:c r="A73" s="21"/>
      <x:c r="B73" s="21"/>
      <x:c r="C73" s="21"/>
      <x:c r="D73" s="21"/>
      <x:c r="E73" s="21"/>
      <x:c r="F73" s="21"/>
      <x:c r="G73" s="21"/>
      <x:c r="H73" s="21"/>
      <x:c r="I73" s="23"/>
      <x:c r="J73" s="15" t="str">
        <x:f>IF(A73="","",IF(COUNTIF('Skill Log'!$A$7:$A$206,A73)&lt;&gt;1,"Check evidence ID",INDEX('Skill Log'!$B$7:$B$206,MATCH(A73,'Skill Log'!$A$7:$A$206,0))))</x:f>
      </x:c>
      <x:c r="K73" s="15" t="str">
        <x:f>IF(A73="","",IF(AND(COUNTIF($A$7:$A$206,A73)=1,COUNTIF('Skill Log'!$A$7:$A$206,A73)=1,D73="Yes",OR(B73="Product",B73="Observation",B73="Conversation"),ISNUMBER(I73),I73&lt;=Home!$J$4,OR(C73="",AND(ISNUMBER(C73),C73=INT(C73),C73&gt;=1,C73&lt;=4))),"Yes","Needs review"))</x:f>
      </x:c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 ht="72" customHeight="1">
      <x:c r="A74" s="21"/>
      <x:c r="B74" s="21"/>
      <x:c r="C74" s="21"/>
      <x:c r="D74" s="21"/>
      <x:c r="E74" s="21"/>
      <x:c r="F74" s="21"/>
      <x:c r="G74" s="21"/>
      <x:c r="H74" s="21"/>
      <x:c r="I74" s="23"/>
      <x:c r="J74" s="14" t="str">
        <x:f>IF(A74="","",IF(COUNTIF('Skill Log'!$A$7:$A$206,A74)&lt;&gt;1,"Check evidence ID",INDEX('Skill Log'!$B$7:$B$206,MATCH(A74,'Skill Log'!$A$7:$A$206,0))))</x:f>
      </x:c>
      <x:c r="K74" s="14" t="str">
        <x:f>IF(A74="","",IF(AND(COUNTIF($A$7:$A$206,A74)=1,COUNTIF('Skill Log'!$A$7:$A$206,A74)=1,D74="Yes",OR(B74="Product",B74="Observation",B74="Conversation"),ISNUMBER(I74),I74&lt;=Home!$J$4,OR(C74="",AND(ISNUMBER(C74),C74=INT(C74),C74&gt;=1,C74&lt;=4))),"Yes","Needs review"))</x:f>
      </x:c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 ht="72" customHeight="1">
      <x:c r="A75" s="21"/>
      <x:c r="B75" s="21"/>
      <x:c r="C75" s="21"/>
      <x:c r="D75" s="21"/>
      <x:c r="E75" s="21"/>
      <x:c r="F75" s="21"/>
      <x:c r="G75" s="21"/>
      <x:c r="H75" s="21"/>
      <x:c r="I75" s="23"/>
      <x:c r="J75" s="15" t="str">
        <x:f>IF(A75="","",IF(COUNTIF('Skill Log'!$A$7:$A$206,A75)&lt;&gt;1,"Check evidence ID",INDEX('Skill Log'!$B$7:$B$206,MATCH(A75,'Skill Log'!$A$7:$A$206,0))))</x:f>
      </x:c>
      <x:c r="K75" s="15" t="str">
        <x:f>IF(A75="","",IF(AND(COUNTIF($A$7:$A$206,A75)=1,COUNTIF('Skill Log'!$A$7:$A$206,A75)=1,D75="Yes",OR(B75="Product",B75="Observation",B75="Conversation"),ISNUMBER(I75),I75&lt;=Home!$J$4,OR(C75="",AND(ISNUMBER(C75),C75=INT(C75),C75&gt;=1,C75&lt;=4))),"Yes","Needs review"))</x:f>
      </x:c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 ht="72" customHeight="1">
      <x:c r="A76" s="21"/>
      <x:c r="B76" s="21"/>
      <x:c r="C76" s="21"/>
      <x:c r="D76" s="21"/>
      <x:c r="E76" s="21"/>
      <x:c r="F76" s="21"/>
      <x:c r="G76" s="21"/>
      <x:c r="H76" s="21"/>
      <x:c r="I76" s="23"/>
      <x:c r="J76" s="14" t="str">
        <x:f>IF(A76="","",IF(COUNTIF('Skill Log'!$A$7:$A$206,A76)&lt;&gt;1,"Check evidence ID",INDEX('Skill Log'!$B$7:$B$206,MATCH(A76,'Skill Log'!$A$7:$A$206,0))))</x:f>
      </x:c>
      <x:c r="K76" s="14" t="str">
        <x:f>IF(A76="","",IF(AND(COUNTIF($A$7:$A$206,A76)=1,COUNTIF('Skill Log'!$A$7:$A$206,A76)=1,D76="Yes",OR(B76="Product",B76="Observation",B76="Conversation"),ISNUMBER(I76),I76&lt;=Home!$J$4,OR(C76="",AND(ISNUMBER(C76),C76=INT(C76),C76&gt;=1,C76&lt;=4))),"Yes","Needs review"))</x:f>
      </x:c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 ht="72" customHeight="1">
      <x:c r="A77" s="21"/>
      <x:c r="B77" s="21"/>
      <x:c r="C77" s="21"/>
      <x:c r="D77" s="21"/>
      <x:c r="E77" s="21"/>
      <x:c r="F77" s="21"/>
      <x:c r="G77" s="21"/>
      <x:c r="H77" s="21"/>
      <x:c r="I77" s="23"/>
      <x:c r="J77" s="15" t="str">
        <x:f>IF(A77="","",IF(COUNTIF('Skill Log'!$A$7:$A$206,A77)&lt;&gt;1,"Check evidence ID",INDEX('Skill Log'!$B$7:$B$206,MATCH(A77,'Skill Log'!$A$7:$A$206,0))))</x:f>
      </x:c>
      <x:c r="K77" s="15" t="str">
        <x:f>IF(A77="","",IF(AND(COUNTIF($A$7:$A$206,A77)=1,COUNTIF('Skill Log'!$A$7:$A$206,A77)=1,D77="Yes",OR(B77="Product",B77="Observation",B77="Conversation"),ISNUMBER(I77),I77&lt;=Home!$J$4,OR(C77="",AND(ISNUMBER(C77),C77=INT(C77),C77&gt;=1,C77&lt;=4))),"Yes","Needs review"))</x:f>
      </x:c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 ht="72" customHeight="1">
      <x:c r="A78" s="21"/>
      <x:c r="B78" s="21"/>
      <x:c r="C78" s="21"/>
      <x:c r="D78" s="21"/>
      <x:c r="E78" s="21"/>
      <x:c r="F78" s="21"/>
      <x:c r="G78" s="21"/>
      <x:c r="H78" s="21"/>
      <x:c r="I78" s="23"/>
      <x:c r="J78" s="14" t="str">
        <x:f>IF(A78="","",IF(COUNTIF('Skill Log'!$A$7:$A$206,A78)&lt;&gt;1,"Check evidence ID",INDEX('Skill Log'!$B$7:$B$206,MATCH(A78,'Skill Log'!$A$7:$A$206,0))))</x:f>
      </x:c>
      <x:c r="K78" s="14" t="str">
        <x:f>IF(A78="","",IF(AND(COUNTIF($A$7:$A$206,A78)=1,COUNTIF('Skill Log'!$A$7:$A$206,A78)=1,D78="Yes",OR(B78="Product",B78="Observation",B78="Conversation"),ISNUMBER(I78),I78&lt;=Home!$J$4,OR(C78="",AND(ISNUMBER(C78),C78=INT(C78),C78&gt;=1,C78&lt;=4))),"Yes","Needs review"))</x:f>
      </x:c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 ht="72" customHeight="1">
      <x:c r="A79" s="21"/>
      <x:c r="B79" s="21"/>
      <x:c r="C79" s="21"/>
      <x:c r="D79" s="21"/>
      <x:c r="E79" s="21"/>
      <x:c r="F79" s="21"/>
      <x:c r="G79" s="21"/>
      <x:c r="H79" s="21"/>
      <x:c r="I79" s="23"/>
      <x:c r="J79" s="15" t="str">
        <x:f>IF(A79="","",IF(COUNTIF('Skill Log'!$A$7:$A$206,A79)&lt;&gt;1,"Check evidence ID",INDEX('Skill Log'!$B$7:$B$206,MATCH(A79,'Skill Log'!$A$7:$A$206,0))))</x:f>
      </x:c>
      <x:c r="K79" s="15" t="str">
        <x:f>IF(A79="","",IF(AND(COUNTIF($A$7:$A$206,A79)=1,COUNTIF('Skill Log'!$A$7:$A$206,A79)=1,D79="Yes",OR(B79="Product",B79="Observation",B79="Conversation"),ISNUMBER(I79),I79&lt;=Home!$J$4,OR(C79="",AND(ISNUMBER(C79),C79=INT(C79),C79&gt;=1,C79&lt;=4))),"Yes","Needs review"))</x:f>
      </x:c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 ht="72" customHeight="1">
      <x:c r="A80" s="21"/>
      <x:c r="B80" s="21"/>
      <x:c r="C80" s="21"/>
      <x:c r="D80" s="21"/>
      <x:c r="E80" s="21"/>
      <x:c r="F80" s="21"/>
      <x:c r="G80" s="21"/>
      <x:c r="H80" s="21"/>
      <x:c r="I80" s="23"/>
      <x:c r="J80" s="14" t="str">
        <x:f>IF(A80="","",IF(COUNTIF('Skill Log'!$A$7:$A$206,A80)&lt;&gt;1,"Check evidence ID",INDEX('Skill Log'!$B$7:$B$206,MATCH(A80,'Skill Log'!$A$7:$A$206,0))))</x:f>
      </x:c>
      <x:c r="K80" s="14" t="str">
        <x:f>IF(A80="","",IF(AND(COUNTIF($A$7:$A$206,A80)=1,COUNTIF('Skill Log'!$A$7:$A$206,A80)=1,D80="Yes",OR(B80="Product",B80="Observation",B80="Conversation"),ISNUMBER(I80),I80&lt;=Home!$J$4,OR(C80="",AND(ISNUMBER(C80),C80=INT(C80),C80&gt;=1,C80&lt;=4))),"Yes","Needs review"))</x:f>
      </x:c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 ht="72" customHeight="1">
      <x:c r="A81" s="21"/>
      <x:c r="B81" s="21"/>
      <x:c r="C81" s="21"/>
      <x:c r="D81" s="21"/>
      <x:c r="E81" s="21"/>
      <x:c r="F81" s="21"/>
      <x:c r="G81" s="21"/>
      <x:c r="H81" s="21"/>
      <x:c r="I81" s="23"/>
      <x:c r="J81" s="15" t="str">
        <x:f>IF(A81="","",IF(COUNTIF('Skill Log'!$A$7:$A$206,A81)&lt;&gt;1,"Check evidence ID",INDEX('Skill Log'!$B$7:$B$206,MATCH(A81,'Skill Log'!$A$7:$A$206,0))))</x:f>
      </x:c>
      <x:c r="K81" s="15" t="str">
        <x:f>IF(A81="","",IF(AND(COUNTIF($A$7:$A$206,A81)=1,COUNTIF('Skill Log'!$A$7:$A$206,A81)=1,D81="Yes",OR(B81="Product",B81="Observation",B81="Conversation"),ISNUMBER(I81),I81&lt;=Home!$J$4,OR(C81="",AND(ISNUMBER(C81),C81=INT(C81),C81&gt;=1,C81&lt;=4))),"Yes","Needs review"))</x:f>
      </x:c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 ht="72" customHeight="1">
      <x:c r="A82" s="21"/>
      <x:c r="B82" s="21"/>
      <x:c r="C82" s="21"/>
      <x:c r="D82" s="21"/>
      <x:c r="E82" s="21"/>
      <x:c r="F82" s="21"/>
      <x:c r="G82" s="21"/>
      <x:c r="H82" s="21"/>
      <x:c r="I82" s="23"/>
      <x:c r="J82" s="14" t="str">
        <x:f>IF(A82="","",IF(COUNTIF('Skill Log'!$A$7:$A$206,A82)&lt;&gt;1,"Check evidence ID",INDEX('Skill Log'!$B$7:$B$206,MATCH(A82,'Skill Log'!$A$7:$A$206,0))))</x:f>
      </x:c>
      <x:c r="K82" s="14" t="str">
        <x:f>IF(A82="","",IF(AND(COUNTIF($A$7:$A$206,A82)=1,COUNTIF('Skill Log'!$A$7:$A$206,A82)=1,D82="Yes",OR(B82="Product",B82="Observation",B82="Conversation"),ISNUMBER(I82),I82&lt;=Home!$J$4,OR(C82="",AND(ISNUMBER(C82),C82=INT(C82),C82&gt;=1,C82&lt;=4))),"Yes","Needs review"))</x:f>
      </x:c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 ht="72" customHeight="1">
      <x:c r="A83" s="21"/>
      <x:c r="B83" s="21"/>
      <x:c r="C83" s="21"/>
      <x:c r="D83" s="21"/>
      <x:c r="E83" s="21"/>
      <x:c r="F83" s="21"/>
      <x:c r="G83" s="21"/>
      <x:c r="H83" s="21"/>
      <x:c r="I83" s="23"/>
      <x:c r="J83" s="15" t="str">
        <x:f>IF(A83="","",IF(COUNTIF('Skill Log'!$A$7:$A$206,A83)&lt;&gt;1,"Check evidence ID",INDEX('Skill Log'!$B$7:$B$206,MATCH(A83,'Skill Log'!$A$7:$A$206,0))))</x:f>
      </x:c>
      <x:c r="K83" s="15" t="str">
        <x:f>IF(A83="","",IF(AND(COUNTIF($A$7:$A$206,A83)=1,COUNTIF('Skill Log'!$A$7:$A$206,A83)=1,D83="Yes",OR(B83="Product",B83="Observation",B83="Conversation"),ISNUMBER(I83),I83&lt;=Home!$J$4,OR(C83="",AND(ISNUMBER(C83),C83=INT(C83),C83&gt;=1,C83&lt;=4))),"Yes","Needs review"))</x:f>
      </x:c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 ht="72" customHeight="1">
      <x:c r="A84" s="21"/>
      <x:c r="B84" s="21"/>
      <x:c r="C84" s="21"/>
      <x:c r="D84" s="21"/>
      <x:c r="E84" s="21"/>
      <x:c r="F84" s="21"/>
      <x:c r="G84" s="21"/>
      <x:c r="H84" s="21"/>
      <x:c r="I84" s="23"/>
      <x:c r="J84" s="14" t="str">
        <x:f>IF(A84="","",IF(COUNTIF('Skill Log'!$A$7:$A$206,A84)&lt;&gt;1,"Check evidence ID",INDEX('Skill Log'!$B$7:$B$206,MATCH(A84,'Skill Log'!$A$7:$A$206,0))))</x:f>
      </x:c>
      <x:c r="K84" s="14" t="str">
        <x:f>IF(A84="","",IF(AND(COUNTIF($A$7:$A$206,A84)=1,COUNTIF('Skill Log'!$A$7:$A$206,A84)=1,D84="Yes",OR(B84="Product",B84="Observation",B84="Conversation"),ISNUMBER(I84),I84&lt;=Home!$J$4,OR(C84="",AND(ISNUMBER(C84),C84=INT(C84),C84&gt;=1,C84&lt;=4))),"Yes","Needs review"))</x:f>
      </x:c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 ht="72" customHeight="1">
      <x:c r="A85" s="21"/>
      <x:c r="B85" s="21"/>
      <x:c r="C85" s="21"/>
      <x:c r="D85" s="21"/>
      <x:c r="E85" s="21"/>
      <x:c r="F85" s="21"/>
      <x:c r="G85" s="21"/>
      <x:c r="H85" s="21"/>
      <x:c r="I85" s="23"/>
      <x:c r="J85" s="15" t="str">
        <x:f>IF(A85="","",IF(COUNTIF('Skill Log'!$A$7:$A$206,A85)&lt;&gt;1,"Check evidence ID",INDEX('Skill Log'!$B$7:$B$206,MATCH(A85,'Skill Log'!$A$7:$A$206,0))))</x:f>
      </x:c>
      <x:c r="K85" s="15" t="str">
        <x:f>IF(A85="","",IF(AND(COUNTIF($A$7:$A$206,A85)=1,COUNTIF('Skill Log'!$A$7:$A$206,A85)=1,D85="Yes",OR(B85="Product",B85="Observation",B85="Conversation"),ISNUMBER(I85),I85&lt;=Home!$J$4,OR(C85="",AND(ISNUMBER(C85),C85=INT(C85),C85&gt;=1,C85&lt;=4))),"Yes","Needs review"))</x:f>
      </x:c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 ht="72" customHeight="1">
      <x:c r="A86" s="21"/>
      <x:c r="B86" s="21"/>
      <x:c r="C86" s="21"/>
      <x:c r="D86" s="21"/>
      <x:c r="E86" s="21"/>
      <x:c r="F86" s="21"/>
      <x:c r="G86" s="21"/>
      <x:c r="H86" s="21"/>
      <x:c r="I86" s="23"/>
      <x:c r="J86" s="14" t="str">
        <x:f>IF(A86="","",IF(COUNTIF('Skill Log'!$A$7:$A$206,A86)&lt;&gt;1,"Check evidence ID",INDEX('Skill Log'!$B$7:$B$206,MATCH(A86,'Skill Log'!$A$7:$A$206,0))))</x:f>
      </x:c>
      <x:c r="K86" s="14" t="str">
        <x:f>IF(A86="","",IF(AND(COUNTIF($A$7:$A$206,A86)=1,COUNTIF('Skill Log'!$A$7:$A$206,A86)=1,D86="Yes",OR(B86="Product",B86="Observation",B86="Conversation"),ISNUMBER(I86),I86&lt;=Home!$J$4,OR(C86="",AND(ISNUMBER(C86),C86=INT(C86),C86&gt;=1,C86&lt;=4))),"Yes","Needs review"))</x:f>
      </x:c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 ht="72" customHeight="1">
      <x:c r="A87" s="21"/>
      <x:c r="B87" s="21"/>
      <x:c r="C87" s="21"/>
      <x:c r="D87" s="21"/>
      <x:c r="E87" s="21"/>
      <x:c r="F87" s="21"/>
      <x:c r="G87" s="21"/>
      <x:c r="H87" s="21"/>
      <x:c r="I87" s="23"/>
      <x:c r="J87" s="15" t="str">
        <x:f>IF(A87="","",IF(COUNTIF('Skill Log'!$A$7:$A$206,A87)&lt;&gt;1,"Check evidence ID",INDEX('Skill Log'!$B$7:$B$206,MATCH(A87,'Skill Log'!$A$7:$A$206,0))))</x:f>
      </x:c>
      <x:c r="K87" s="15" t="str">
        <x:f>IF(A87="","",IF(AND(COUNTIF($A$7:$A$206,A87)=1,COUNTIF('Skill Log'!$A$7:$A$206,A87)=1,D87="Yes",OR(B87="Product",B87="Observation",B87="Conversation"),ISNUMBER(I87),I87&lt;=Home!$J$4,OR(C87="",AND(ISNUMBER(C87),C87=INT(C87),C87&gt;=1,C87&lt;=4))),"Yes","Needs review"))</x:f>
      </x:c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 ht="72" customHeight="1">
      <x:c r="A88" s="21"/>
      <x:c r="B88" s="21"/>
      <x:c r="C88" s="21"/>
      <x:c r="D88" s="21"/>
      <x:c r="E88" s="21"/>
      <x:c r="F88" s="21"/>
      <x:c r="G88" s="21"/>
      <x:c r="H88" s="21"/>
      <x:c r="I88" s="23"/>
      <x:c r="J88" s="14" t="str">
        <x:f>IF(A88="","",IF(COUNTIF('Skill Log'!$A$7:$A$206,A88)&lt;&gt;1,"Check evidence ID",INDEX('Skill Log'!$B$7:$B$206,MATCH(A88,'Skill Log'!$A$7:$A$206,0))))</x:f>
      </x:c>
      <x:c r="K88" s="14" t="str">
        <x:f>IF(A88="","",IF(AND(COUNTIF($A$7:$A$206,A88)=1,COUNTIF('Skill Log'!$A$7:$A$206,A88)=1,D88="Yes",OR(B88="Product",B88="Observation",B88="Conversation"),ISNUMBER(I88),I88&lt;=Home!$J$4,OR(C88="",AND(ISNUMBER(C88),C88=INT(C88),C88&gt;=1,C88&lt;=4))),"Yes","Needs review"))</x:f>
      </x:c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 ht="72" customHeight="1">
      <x:c r="A89" s="21"/>
      <x:c r="B89" s="21"/>
      <x:c r="C89" s="21"/>
      <x:c r="D89" s="21"/>
      <x:c r="E89" s="21"/>
      <x:c r="F89" s="21"/>
      <x:c r="G89" s="21"/>
      <x:c r="H89" s="21"/>
      <x:c r="I89" s="23"/>
      <x:c r="J89" s="15" t="str">
        <x:f>IF(A89="","",IF(COUNTIF('Skill Log'!$A$7:$A$206,A89)&lt;&gt;1,"Check evidence ID",INDEX('Skill Log'!$B$7:$B$206,MATCH(A89,'Skill Log'!$A$7:$A$206,0))))</x:f>
      </x:c>
      <x:c r="K89" s="15" t="str">
        <x:f>IF(A89="","",IF(AND(COUNTIF($A$7:$A$206,A89)=1,COUNTIF('Skill Log'!$A$7:$A$206,A89)=1,D89="Yes",OR(B89="Product",B89="Observation",B89="Conversation"),ISNUMBER(I89),I89&lt;=Home!$J$4,OR(C89="",AND(ISNUMBER(C89),C89=INT(C89),C89&gt;=1,C89&lt;=4))),"Yes","Needs review"))</x:f>
      </x:c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 ht="72" customHeight="1">
      <x:c r="A90" s="21"/>
      <x:c r="B90" s="21"/>
      <x:c r="C90" s="21"/>
      <x:c r="D90" s="21"/>
      <x:c r="E90" s="21"/>
      <x:c r="F90" s="21"/>
      <x:c r="G90" s="21"/>
      <x:c r="H90" s="21"/>
      <x:c r="I90" s="23"/>
      <x:c r="J90" s="14" t="str">
        <x:f>IF(A90="","",IF(COUNTIF('Skill Log'!$A$7:$A$206,A90)&lt;&gt;1,"Check evidence ID",INDEX('Skill Log'!$B$7:$B$206,MATCH(A90,'Skill Log'!$A$7:$A$206,0))))</x:f>
      </x:c>
      <x:c r="K90" s="14" t="str">
        <x:f>IF(A90="","",IF(AND(COUNTIF($A$7:$A$206,A90)=1,COUNTIF('Skill Log'!$A$7:$A$206,A90)=1,D90="Yes",OR(B90="Product",B90="Observation",B90="Conversation"),ISNUMBER(I90),I90&lt;=Home!$J$4,OR(C90="",AND(ISNUMBER(C90),C90=INT(C90),C90&gt;=1,C90&lt;=4))),"Yes","Needs review"))</x:f>
      </x:c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  <x:row r="91" ht="72" customHeight="1">
      <x:c r="A91" s="22"/>
      <x:c r="B91" s="22"/>
      <x:c r="C91" s="22"/>
      <x:c r="D91" s="22"/>
      <x:c r="E91" s="22"/>
      <x:c r="F91" s="22"/>
      <x:c r="G91" s="22"/>
      <x:c r="H91" s="22"/>
      <x:c r="I91" s="24"/>
      <x:c r="J91" s="18" t="str">
        <x:f>IF(A91="","",IF(COUNTIF('Skill Log'!$A$7:$A$206,A91)&lt;&gt;1,"Check evidence ID",INDEX('Skill Log'!$B$7:$B$206,MATCH(A91,'Skill Log'!$A$7:$A$206,0))))</x:f>
      </x:c>
      <x:c r="K91" s="18" t="str">
        <x:f>IF(A91="","",IF(AND(COUNTIF($A$7:$A$206,A91)=1,COUNTIF('Skill Log'!$A$7:$A$206,A91)=1,D91="Yes",OR(B91="Product",B91="Observation",B91="Conversation"),ISNUMBER(I91),I91&lt;=Home!$J$4,OR(C91="",AND(ISNUMBER(C91),C91=INT(C91),C91&gt;=1,C91&lt;=4))),"Yes","Needs review"))</x:f>
      </x:c>
    </x:row>
    <x:row r="92" ht="72" customHeight="1">
      <x:c r="A92" s="22"/>
      <x:c r="B92" s="22"/>
      <x:c r="C92" s="22"/>
      <x:c r="D92" s="22"/>
      <x:c r="E92" s="22"/>
      <x:c r="F92" s="22"/>
      <x:c r="G92" s="22"/>
      <x:c r="H92" s="22"/>
      <x:c r="I92" s="24"/>
      <x:c r="J92" s="17" t="str">
        <x:f>IF(A92="","",IF(COUNTIF('Skill Log'!$A$7:$A$206,A92)&lt;&gt;1,"Check evidence ID",INDEX('Skill Log'!$B$7:$B$206,MATCH(A92,'Skill Log'!$A$7:$A$206,0))))</x:f>
      </x:c>
      <x:c r="K92" s="17" t="str">
        <x:f>IF(A92="","",IF(AND(COUNTIF($A$7:$A$206,A92)=1,COUNTIF('Skill Log'!$A$7:$A$206,A92)=1,D92="Yes",OR(B92="Product",B92="Observation",B92="Conversation"),ISNUMBER(I92),I92&lt;=Home!$J$4,OR(C92="",AND(ISNUMBER(C92),C92=INT(C92),C92&gt;=1,C92&lt;=4))),"Yes","Needs review"))</x:f>
      </x:c>
    </x:row>
    <x:row r="93" ht="72" customHeight="1">
      <x:c r="A93" s="22"/>
      <x:c r="B93" s="22"/>
      <x:c r="C93" s="22"/>
      <x:c r="D93" s="22"/>
      <x:c r="E93" s="22"/>
      <x:c r="F93" s="22"/>
      <x:c r="G93" s="22"/>
      <x:c r="H93" s="22"/>
      <x:c r="I93" s="24"/>
      <x:c r="J93" s="18" t="str">
        <x:f>IF(A93="","",IF(COUNTIF('Skill Log'!$A$7:$A$206,A93)&lt;&gt;1,"Check evidence ID",INDEX('Skill Log'!$B$7:$B$206,MATCH(A93,'Skill Log'!$A$7:$A$206,0))))</x:f>
      </x:c>
      <x:c r="K93" s="18" t="str">
        <x:f>IF(A93="","",IF(AND(COUNTIF($A$7:$A$206,A93)=1,COUNTIF('Skill Log'!$A$7:$A$206,A93)=1,D93="Yes",OR(B93="Product",B93="Observation",B93="Conversation"),ISNUMBER(I93),I93&lt;=Home!$J$4,OR(C93="",AND(ISNUMBER(C93),C93=INT(C93),C93&gt;=1,C93&lt;=4))),"Yes","Needs review"))</x:f>
      </x:c>
    </x:row>
    <x:row r="94" ht="72" customHeight="1">
      <x:c r="A94" s="22"/>
      <x:c r="B94" s="22"/>
      <x:c r="C94" s="22"/>
      <x:c r="D94" s="22"/>
      <x:c r="E94" s="22"/>
      <x:c r="F94" s="22"/>
      <x:c r="G94" s="22"/>
      <x:c r="H94" s="22"/>
      <x:c r="I94" s="24"/>
      <x:c r="J94" s="17" t="str">
        <x:f>IF(A94="","",IF(COUNTIF('Skill Log'!$A$7:$A$206,A94)&lt;&gt;1,"Check evidence ID",INDEX('Skill Log'!$B$7:$B$206,MATCH(A94,'Skill Log'!$A$7:$A$206,0))))</x:f>
      </x:c>
      <x:c r="K94" s="17" t="str">
        <x:f>IF(A94="","",IF(AND(COUNTIF($A$7:$A$206,A94)=1,COUNTIF('Skill Log'!$A$7:$A$206,A94)=1,D94="Yes",OR(B94="Product",B94="Observation",B94="Conversation"),ISNUMBER(I94),I94&lt;=Home!$J$4,OR(C94="",AND(ISNUMBER(C94),C94=INT(C94),C94&gt;=1,C94&lt;=4))),"Yes","Needs review"))</x:f>
      </x:c>
    </x:row>
    <x:row r="95" ht="72" customHeight="1">
      <x:c r="A95" s="22"/>
      <x:c r="B95" s="22"/>
      <x:c r="C95" s="22"/>
      <x:c r="D95" s="22"/>
      <x:c r="E95" s="22"/>
      <x:c r="F95" s="22"/>
      <x:c r="G95" s="22"/>
      <x:c r="H95" s="22"/>
      <x:c r="I95" s="24"/>
      <x:c r="J95" s="18" t="str">
        <x:f>IF(A95="","",IF(COUNTIF('Skill Log'!$A$7:$A$206,A95)&lt;&gt;1,"Check evidence ID",INDEX('Skill Log'!$B$7:$B$206,MATCH(A95,'Skill Log'!$A$7:$A$206,0))))</x:f>
      </x:c>
      <x:c r="K95" s="18" t="str">
        <x:f>IF(A95="","",IF(AND(COUNTIF($A$7:$A$206,A95)=1,COUNTIF('Skill Log'!$A$7:$A$206,A95)=1,D95="Yes",OR(B95="Product",B95="Observation",B95="Conversation"),ISNUMBER(I95),I95&lt;=Home!$J$4,OR(C95="",AND(ISNUMBER(C95),C95=INT(C95),C95&gt;=1,C95&lt;=4))),"Yes","Needs review"))</x:f>
      </x:c>
    </x:row>
    <x:row r="96" ht="72" customHeight="1">
      <x:c r="A96" s="22"/>
      <x:c r="B96" s="22"/>
      <x:c r="C96" s="22"/>
      <x:c r="D96" s="22"/>
      <x:c r="E96" s="22"/>
      <x:c r="F96" s="22"/>
      <x:c r="G96" s="22"/>
      <x:c r="H96" s="22"/>
      <x:c r="I96" s="24"/>
      <x:c r="J96" s="17" t="str">
        <x:f>IF(A96="","",IF(COUNTIF('Skill Log'!$A$7:$A$206,A96)&lt;&gt;1,"Check evidence ID",INDEX('Skill Log'!$B$7:$B$206,MATCH(A96,'Skill Log'!$A$7:$A$206,0))))</x:f>
      </x:c>
      <x:c r="K96" s="17" t="str">
        <x:f>IF(A96="","",IF(AND(COUNTIF($A$7:$A$206,A96)=1,COUNTIF('Skill Log'!$A$7:$A$206,A96)=1,D96="Yes",OR(B96="Product",B96="Observation",B96="Conversation"),ISNUMBER(I96),I96&lt;=Home!$J$4,OR(C96="",AND(ISNUMBER(C96),C96=INT(C96),C96&gt;=1,C96&lt;=4))),"Yes","Needs review"))</x:f>
      </x:c>
    </x:row>
    <x:row r="97" ht="72" customHeight="1">
      <x:c r="A97" s="22"/>
      <x:c r="B97" s="22"/>
      <x:c r="C97" s="22"/>
      <x:c r="D97" s="22"/>
      <x:c r="E97" s="22"/>
      <x:c r="F97" s="22"/>
      <x:c r="G97" s="22"/>
      <x:c r="H97" s="22"/>
      <x:c r="I97" s="24"/>
      <x:c r="J97" s="18" t="str">
        <x:f>IF(A97="","",IF(COUNTIF('Skill Log'!$A$7:$A$206,A97)&lt;&gt;1,"Check evidence ID",INDEX('Skill Log'!$B$7:$B$206,MATCH(A97,'Skill Log'!$A$7:$A$206,0))))</x:f>
      </x:c>
      <x:c r="K97" s="18" t="str">
        <x:f>IF(A97="","",IF(AND(COUNTIF($A$7:$A$206,A97)=1,COUNTIF('Skill Log'!$A$7:$A$206,A97)=1,D97="Yes",OR(B97="Product",B97="Observation",B97="Conversation"),ISNUMBER(I97),I97&lt;=Home!$J$4,OR(C97="",AND(ISNUMBER(C97),C97=INT(C97),C97&gt;=1,C97&lt;=4))),"Yes","Needs review"))</x:f>
      </x:c>
    </x:row>
    <x:row r="98" ht="72" customHeight="1">
      <x:c r="A98" s="22"/>
      <x:c r="B98" s="22"/>
      <x:c r="C98" s="22"/>
      <x:c r="D98" s="22"/>
      <x:c r="E98" s="22"/>
      <x:c r="F98" s="22"/>
      <x:c r="G98" s="22"/>
      <x:c r="H98" s="22"/>
      <x:c r="I98" s="24"/>
      <x:c r="J98" s="17" t="str">
        <x:f>IF(A98="","",IF(COUNTIF('Skill Log'!$A$7:$A$206,A98)&lt;&gt;1,"Check evidence ID",INDEX('Skill Log'!$B$7:$B$206,MATCH(A98,'Skill Log'!$A$7:$A$206,0))))</x:f>
      </x:c>
      <x:c r="K98" s="17" t="str">
        <x:f>IF(A98="","",IF(AND(COUNTIF($A$7:$A$206,A98)=1,COUNTIF('Skill Log'!$A$7:$A$206,A98)=1,D98="Yes",OR(B98="Product",B98="Observation",B98="Conversation"),ISNUMBER(I98),I98&lt;=Home!$J$4,OR(C98="",AND(ISNUMBER(C98),C98=INT(C98),C98&gt;=1,C98&lt;=4))),"Yes","Needs review"))</x:f>
      </x:c>
    </x:row>
    <x:row r="99" ht="72" customHeight="1">
      <x:c r="A99" s="22"/>
      <x:c r="B99" s="22"/>
      <x:c r="C99" s="22"/>
      <x:c r="D99" s="22"/>
      <x:c r="E99" s="22"/>
      <x:c r="F99" s="22"/>
      <x:c r="G99" s="22"/>
      <x:c r="H99" s="22"/>
      <x:c r="I99" s="24"/>
      <x:c r="J99" s="18" t="str">
        <x:f>IF(A99="","",IF(COUNTIF('Skill Log'!$A$7:$A$206,A99)&lt;&gt;1,"Check evidence ID",INDEX('Skill Log'!$B$7:$B$206,MATCH(A99,'Skill Log'!$A$7:$A$206,0))))</x:f>
      </x:c>
      <x:c r="K99" s="18" t="str">
        <x:f>IF(A99="","",IF(AND(COUNTIF($A$7:$A$206,A99)=1,COUNTIF('Skill Log'!$A$7:$A$206,A99)=1,D99="Yes",OR(B99="Product",B99="Observation",B99="Conversation"),ISNUMBER(I99),I99&lt;=Home!$J$4,OR(C99="",AND(ISNUMBER(C99),C99=INT(C99),C99&gt;=1,C99&lt;=4))),"Yes","Needs review"))</x:f>
      </x:c>
    </x:row>
    <x:row r="100" ht="72" customHeight="1">
      <x:c r="A100" s="22"/>
      <x:c r="B100" s="22"/>
      <x:c r="C100" s="22"/>
      <x:c r="D100" s="22"/>
      <x:c r="E100" s="22"/>
      <x:c r="F100" s="22"/>
      <x:c r="G100" s="22"/>
      <x:c r="H100" s="22"/>
      <x:c r="I100" s="24"/>
      <x:c r="J100" s="17" t="str">
        <x:f>IF(A100="","",IF(COUNTIF('Skill Log'!$A$7:$A$206,A100)&lt;&gt;1,"Check evidence ID",INDEX('Skill Log'!$B$7:$B$206,MATCH(A100,'Skill Log'!$A$7:$A$206,0))))</x:f>
      </x:c>
      <x:c r="K100" s="17" t="str">
        <x:f>IF(A100="","",IF(AND(COUNTIF($A$7:$A$206,A100)=1,COUNTIF('Skill Log'!$A$7:$A$206,A100)=1,D100="Yes",OR(B100="Product",B100="Observation",B100="Conversation"),ISNUMBER(I100),I100&lt;=Home!$J$4,OR(C100="",AND(ISNUMBER(C100),C100=INT(C100),C100&gt;=1,C100&lt;=4))),"Yes","Needs review"))</x:f>
      </x:c>
    </x:row>
    <x:row r="101" ht="72" customHeight="1">
      <x:c r="A101" s="22"/>
      <x:c r="B101" s="22"/>
      <x:c r="C101" s="22"/>
      <x:c r="D101" s="22"/>
      <x:c r="E101" s="22"/>
      <x:c r="F101" s="22"/>
      <x:c r="G101" s="22"/>
      <x:c r="H101" s="22"/>
      <x:c r="I101" s="24"/>
      <x:c r="J101" s="18" t="str">
        <x:f>IF(A101="","",IF(COUNTIF('Skill Log'!$A$7:$A$206,A101)&lt;&gt;1,"Check evidence ID",INDEX('Skill Log'!$B$7:$B$206,MATCH(A101,'Skill Log'!$A$7:$A$206,0))))</x:f>
      </x:c>
      <x:c r="K101" s="18" t="str">
        <x:f>IF(A101="","",IF(AND(COUNTIF($A$7:$A$206,A101)=1,COUNTIF('Skill Log'!$A$7:$A$206,A101)=1,D101="Yes",OR(B101="Product",B101="Observation",B101="Conversation"),ISNUMBER(I101),I101&lt;=Home!$J$4,OR(C101="",AND(ISNUMBER(C101),C101=INT(C101),C101&gt;=1,C101&lt;=4))),"Yes","Needs review"))</x:f>
      </x:c>
    </x:row>
    <x:row r="102" ht="72" customHeight="1">
      <x:c r="A102" s="22"/>
      <x:c r="B102" s="22"/>
      <x:c r="C102" s="22"/>
      <x:c r="D102" s="22"/>
      <x:c r="E102" s="22"/>
      <x:c r="F102" s="22"/>
      <x:c r="G102" s="22"/>
      <x:c r="H102" s="22"/>
      <x:c r="I102" s="24"/>
      <x:c r="J102" s="17" t="str">
        <x:f>IF(A102="","",IF(COUNTIF('Skill Log'!$A$7:$A$206,A102)&lt;&gt;1,"Check evidence ID",INDEX('Skill Log'!$B$7:$B$206,MATCH(A102,'Skill Log'!$A$7:$A$206,0))))</x:f>
      </x:c>
      <x:c r="K102" s="17" t="str">
        <x:f>IF(A102="","",IF(AND(COUNTIF($A$7:$A$206,A102)=1,COUNTIF('Skill Log'!$A$7:$A$206,A102)=1,D102="Yes",OR(B102="Product",B102="Observation",B102="Conversation"),ISNUMBER(I102),I102&lt;=Home!$J$4,OR(C102="",AND(ISNUMBER(C102),C102=INT(C102),C102&gt;=1,C102&lt;=4))),"Yes","Needs review"))</x:f>
      </x:c>
    </x:row>
    <x:row r="103" ht="72" customHeight="1">
      <x:c r="A103" s="22"/>
      <x:c r="B103" s="22"/>
      <x:c r="C103" s="22"/>
      <x:c r="D103" s="22"/>
      <x:c r="E103" s="22"/>
      <x:c r="F103" s="22"/>
      <x:c r="G103" s="22"/>
      <x:c r="H103" s="22"/>
      <x:c r="I103" s="24"/>
      <x:c r="J103" s="18" t="str">
        <x:f>IF(A103="","",IF(COUNTIF('Skill Log'!$A$7:$A$206,A103)&lt;&gt;1,"Check evidence ID",INDEX('Skill Log'!$B$7:$B$206,MATCH(A103,'Skill Log'!$A$7:$A$206,0))))</x:f>
      </x:c>
      <x:c r="K103" s="18" t="str">
        <x:f>IF(A103="","",IF(AND(COUNTIF($A$7:$A$206,A103)=1,COUNTIF('Skill Log'!$A$7:$A$206,A103)=1,D103="Yes",OR(B103="Product",B103="Observation",B103="Conversation"),ISNUMBER(I103),I103&lt;=Home!$J$4,OR(C103="",AND(ISNUMBER(C103),C103=INT(C103),C103&gt;=1,C103&lt;=4))),"Yes","Needs review"))</x:f>
      </x:c>
    </x:row>
    <x:row r="104" ht="72" customHeight="1">
      <x:c r="A104" s="22"/>
      <x:c r="B104" s="22"/>
      <x:c r="C104" s="22"/>
      <x:c r="D104" s="22"/>
      <x:c r="E104" s="22"/>
      <x:c r="F104" s="22"/>
      <x:c r="G104" s="22"/>
      <x:c r="H104" s="22"/>
      <x:c r="I104" s="24"/>
      <x:c r="J104" s="17" t="str">
        <x:f>IF(A104="","",IF(COUNTIF('Skill Log'!$A$7:$A$206,A104)&lt;&gt;1,"Check evidence ID",INDEX('Skill Log'!$B$7:$B$206,MATCH(A104,'Skill Log'!$A$7:$A$206,0))))</x:f>
      </x:c>
      <x:c r="K104" s="17" t="str">
        <x:f>IF(A104="","",IF(AND(COUNTIF($A$7:$A$206,A104)=1,COUNTIF('Skill Log'!$A$7:$A$206,A104)=1,D104="Yes",OR(B104="Product",B104="Observation",B104="Conversation"),ISNUMBER(I104),I104&lt;=Home!$J$4,OR(C104="",AND(ISNUMBER(C104),C104=INT(C104),C104&gt;=1,C104&lt;=4))),"Yes","Needs review"))</x:f>
      </x:c>
    </x:row>
    <x:row r="105" ht="72" customHeight="1">
      <x:c r="A105" s="22"/>
      <x:c r="B105" s="22"/>
      <x:c r="C105" s="22"/>
      <x:c r="D105" s="22"/>
      <x:c r="E105" s="22"/>
      <x:c r="F105" s="22"/>
      <x:c r="G105" s="22"/>
      <x:c r="H105" s="22"/>
      <x:c r="I105" s="24"/>
      <x:c r="J105" s="18" t="str">
        <x:f>IF(A105="","",IF(COUNTIF('Skill Log'!$A$7:$A$206,A105)&lt;&gt;1,"Check evidence ID",INDEX('Skill Log'!$B$7:$B$206,MATCH(A105,'Skill Log'!$A$7:$A$206,0))))</x:f>
      </x:c>
      <x:c r="K105" s="18" t="str">
        <x:f>IF(A105="","",IF(AND(COUNTIF($A$7:$A$206,A105)=1,COUNTIF('Skill Log'!$A$7:$A$206,A105)=1,D105="Yes",OR(B105="Product",B105="Observation",B105="Conversation"),ISNUMBER(I105),I105&lt;=Home!$J$4,OR(C105="",AND(ISNUMBER(C105),C105=INT(C105),C105&gt;=1,C105&lt;=4))),"Yes","Needs review"))</x:f>
      </x:c>
    </x:row>
    <x:row r="106" ht="72" customHeight="1">
      <x:c r="A106" s="22"/>
      <x:c r="B106" s="22"/>
      <x:c r="C106" s="22"/>
      <x:c r="D106" s="22"/>
      <x:c r="E106" s="22"/>
      <x:c r="F106" s="22"/>
      <x:c r="G106" s="22"/>
      <x:c r="H106" s="22"/>
      <x:c r="I106" s="24"/>
      <x:c r="J106" s="17" t="str">
        <x:f>IF(A106="","",IF(COUNTIF('Skill Log'!$A$7:$A$206,A106)&lt;&gt;1,"Check evidence ID",INDEX('Skill Log'!$B$7:$B$206,MATCH(A106,'Skill Log'!$A$7:$A$206,0))))</x:f>
      </x:c>
      <x:c r="K106" s="17" t="str">
        <x:f>IF(A106="","",IF(AND(COUNTIF($A$7:$A$206,A106)=1,COUNTIF('Skill Log'!$A$7:$A$206,A106)=1,D106="Yes",OR(B106="Product",B106="Observation",B106="Conversation"),ISNUMBER(I106),I106&lt;=Home!$J$4,OR(C106="",AND(ISNUMBER(C106),C106=INT(C106),C106&gt;=1,C106&lt;=4))),"Yes","Needs review"))</x:f>
      </x:c>
    </x:row>
    <x:row r="107" ht="72" customHeight="1">
      <x:c r="A107" s="22"/>
      <x:c r="B107" s="22"/>
      <x:c r="C107" s="22"/>
      <x:c r="D107" s="22"/>
      <x:c r="E107" s="22"/>
      <x:c r="F107" s="22"/>
      <x:c r="G107" s="22"/>
      <x:c r="H107" s="22"/>
      <x:c r="I107" s="24"/>
      <x:c r="J107" s="18" t="str">
        <x:f>IF(A107="","",IF(COUNTIF('Skill Log'!$A$7:$A$206,A107)&lt;&gt;1,"Check evidence ID",INDEX('Skill Log'!$B$7:$B$206,MATCH(A107,'Skill Log'!$A$7:$A$206,0))))</x:f>
      </x:c>
      <x:c r="K107" s="18" t="str">
        <x:f>IF(A107="","",IF(AND(COUNTIF($A$7:$A$206,A107)=1,COUNTIF('Skill Log'!$A$7:$A$206,A107)=1,D107="Yes",OR(B107="Product",B107="Observation",B107="Conversation"),ISNUMBER(I107),I107&lt;=Home!$J$4,OR(C107="",AND(ISNUMBER(C107),C107=INT(C107),C107&gt;=1,C107&lt;=4))),"Yes","Needs review"))</x:f>
      </x:c>
    </x:row>
    <x:row r="108" ht="72" customHeight="1">
      <x:c r="A108" s="22"/>
      <x:c r="B108" s="22"/>
      <x:c r="C108" s="22"/>
      <x:c r="D108" s="22"/>
      <x:c r="E108" s="22"/>
      <x:c r="F108" s="22"/>
      <x:c r="G108" s="22"/>
      <x:c r="H108" s="22"/>
      <x:c r="I108" s="24"/>
      <x:c r="J108" s="17" t="str">
        <x:f>IF(A108="","",IF(COUNTIF('Skill Log'!$A$7:$A$206,A108)&lt;&gt;1,"Check evidence ID",INDEX('Skill Log'!$B$7:$B$206,MATCH(A108,'Skill Log'!$A$7:$A$206,0))))</x:f>
      </x:c>
      <x:c r="K108" s="17" t="str">
        <x:f>IF(A108="","",IF(AND(COUNTIF($A$7:$A$206,A108)=1,COUNTIF('Skill Log'!$A$7:$A$206,A108)=1,D108="Yes",OR(B108="Product",B108="Observation",B108="Conversation"),ISNUMBER(I108),I108&lt;=Home!$J$4,OR(C108="",AND(ISNUMBER(C108),C108=INT(C108),C108&gt;=1,C108&lt;=4))),"Yes","Needs review"))</x:f>
      </x:c>
    </x:row>
    <x:row r="109" ht="72" customHeight="1">
      <x:c r="A109" s="22"/>
      <x:c r="B109" s="22"/>
      <x:c r="C109" s="22"/>
      <x:c r="D109" s="22"/>
      <x:c r="E109" s="22"/>
      <x:c r="F109" s="22"/>
      <x:c r="G109" s="22"/>
      <x:c r="H109" s="22"/>
      <x:c r="I109" s="24"/>
      <x:c r="J109" s="18" t="str">
        <x:f>IF(A109="","",IF(COUNTIF('Skill Log'!$A$7:$A$206,A109)&lt;&gt;1,"Check evidence ID",INDEX('Skill Log'!$B$7:$B$206,MATCH(A109,'Skill Log'!$A$7:$A$206,0))))</x:f>
      </x:c>
      <x:c r="K109" s="18" t="str">
        <x:f>IF(A109="","",IF(AND(COUNTIF($A$7:$A$206,A109)=1,COUNTIF('Skill Log'!$A$7:$A$206,A109)=1,D109="Yes",OR(B109="Product",B109="Observation",B109="Conversation"),ISNUMBER(I109),I109&lt;=Home!$J$4,OR(C109="",AND(ISNUMBER(C109),C109=INT(C109),C109&gt;=1,C109&lt;=4))),"Yes","Needs review"))</x:f>
      </x:c>
    </x:row>
    <x:row r="110" ht="72" customHeight="1">
      <x:c r="A110" s="22"/>
      <x:c r="B110" s="22"/>
      <x:c r="C110" s="22"/>
      <x:c r="D110" s="22"/>
      <x:c r="E110" s="22"/>
      <x:c r="F110" s="22"/>
      <x:c r="G110" s="22"/>
      <x:c r="H110" s="22"/>
      <x:c r="I110" s="24"/>
      <x:c r="J110" s="17" t="str">
        <x:f>IF(A110="","",IF(COUNTIF('Skill Log'!$A$7:$A$206,A110)&lt;&gt;1,"Check evidence ID",INDEX('Skill Log'!$B$7:$B$206,MATCH(A110,'Skill Log'!$A$7:$A$206,0))))</x:f>
      </x:c>
      <x:c r="K110" s="17" t="str">
        <x:f>IF(A110="","",IF(AND(COUNTIF($A$7:$A$206,A110)=1,COUNTIF('Skill Log'!$A$7:$A$206,A110)=1,D110="Yes",OR(B110="Product",B110="Observation",B110="Conversation"),ISNUMBER(I110),I110&lt;=Home!$J$4,OR(C110="",AND(ISNUMBER(C110),C110=INT(C110),C110&gt;=1,C110&lt;=4))),"Yes","Needs review"))</x:f>
      </x:c>
    </x:row>
    <x:row r="111" ht="72" customHeight="1">
      <x:c r="A111" s="22"/>
      <x:c r="B111" s="22"/>
      <x:c r="C111" s="22"/>
      <x:c r="D111" s="22"/>
      <x:c r="E111" s="22"/>
      <x:c r="F111" s="22"/>
      <x:c r="G111" s="22"/>
      <x:c r="H111" s="22"/>
      <x:c r="I111" s="24"/>
      <x:c r="J111" s="18" t="str">
        <x:f>IF(A111="","",IF(COUNTIF('Skill Log'!$A$7:$A$206,A111)&lt;&gt;1,"Check evidence ID",INDEX('Skill Log'!$B$7:$B$206,MATCH(A111,'Skill Log'!$A$7:$A$206,0))))</x:f>
      </x:c>
      <x:c r="K111" s="18" t="str">
        <x:f>IF(A111="","",IF(AND(COUNTIF($A$7:$A$206,A111)=1,COUNTIF('Skill Log'!$A$7:$A$206,A111)=1,D111="Yes",OR(B111="Product",B111="Observation",B111="Conversation"),ISNUMBER(I111),I111&lt;=Home!$J$4,OR(C111="",AND(ISNUMBER(C111),C111=INT(C111),C111&gt;=1,C111&lt;=4))),"Yes","Needs review"))</x:f>
      </x:c>
    </x:row>
    <x:row r="112" ht="72" customHeight="1">
      <x:c r="A112" s="22"/>
      <x:c r="B112" s="22"/>
      <x:c r="C112" s="22"/>
      <x:c r="D112" s="22"/>
      <x:c r="E112" s="22"/>
      <x:c r="F112" s="22"/>
      <x:c r="G112" s="22"/>
      <x:c r="H112" s="22"/>
      <x:c r="I112" s="24"/>
      <x:c r="J112" s="17" t="str">
        <x:f>IF(A112="","",IF(COUNTIF('Skill Log'!$A$7:$A$206,A112)&lt;&gt;1,"Check evidence ID",INDEX('Skill Log'!$B$7:$B$206,MATCH(A112,'Skill Log'!$A$7:$A$206,0))))</x:f>
      </x:c>
      <x:c r="K112" s="17" t="str">
        <x:f>IF(A112="","",IF(AND(COUNTIF($A$7:$A$206,A112)=1,COUNTIF('Skill Log'!$A$7:$A$206,A112)=1,D112="Yes",OR(B112="Product",B112="Observation",B112="Conversation"),ISNUMBER(I112),I112&lt;=Home!$J$4,OR(C112="",AND(ISNUMBER(C112),C112=INT(C112),C112&gt;=1,C112&lt;=4))),"Yes","Needs review"))</x:f>
      </x:c>
    </x:row>
    <x:row r="113" ht="72" customHeight="1">
      <x:c r="A113" s="22"/>
      <x:c r="B113" s="22"/>
      <x:c r="C113" s="22"/>
      <x:c r="D113" s="22"/>
      <x:c r="E113" s="22"/>
      <x:c r="F113" s="22"/>
      <x:c r="G113" s="22"/>
      <x:c r="H113" s="22"/>
      <x:c r="I113" s="24"/>
      <x:c r="J113" s="18" t="str">
        <x:f>IF(A113="","",IF(COUNTIF('Skill Log'!$A$7:$A$206,A113)&lt;&gt;1,"Check evidence ID",INDEX('Skill Log'!$B$7:$B$206,MATCH(A113,'Skill Log'!$A$7:$A$206,0))))</x:f>
      </x:c>
      <x:c r="K113" s="18" t="str">
        <x:f>IF(A113="","",IF(AND(COUNTIF($A$7:$A$206,A113)=1,COUNTIF('Skill Log'!$A$7:$A$206,A113)=1,D113="Yes",OR(B113="Product",B113="Observation",B113="Conversation"),ISNUMBER(I113),I113&lt;=Home!$J$4,OR(C113="",AND(ISNUMBER(C113),C113=INT(C113),C113&gt;=1,C113&lt;=4))),"Yes","Needs review"))</x:f>
      </x:c>
    </x:row>
    <x:row r="114" ht="72" customHeight="1">
      <x:c r="A114" s="22"/>
      <x:c r="B114" s="22"/>
      <x:c r="C114" s="22"/>
      <x:c r="D114" s="22"/>
      <x:c r="E114" s="22"/>
      <x:c r="F114" s="22"/>
      <x:c r="G114" s="22"/>
      <x:c r="H114" s="22"/>
      <x:c r="I114" s="24"/>
      <x:c r="J114" s="17" t="str">
        <x:f>IF(A114="","",IF(COUNTIF('Skill Log'!$A$7:$A$206,A114)&lt;&gt;1,"Check evidence ID",INDEX('Skill Log'!$B$7:$B$206,MATCH(A114,'Skill Log'!$A$7:$A$206,0))))</x:f>
      </x:c>
      <x:c r="K114" s="17" t="str">
        <x:f>IF(A114="","",IF(AND(COUNTIF($A$7:$A$206,A114)=1,COUNTIF('Skill Log'!$A$7:$A$206,A114)=1,D114="Yes",OR(B114="Product",B114="Observation",B114="Conversation"),ISNUMBER(I114),I114&lt;=Home!$J$4,OR(C114="",AND(ISNUMBER(C114),C114=INT(C114),C114&gt;=1,C114&lt;=4))),"Yes","Needs review"))</x:f>
      </x:c>
    </x:row>
    <x:row r="115" ht="72" customHeight="1">
      <x:c r="A115" s="22"/>
      <x:c r="B115" s="22"/>
      <x:c r="C115" s="22"/>
      <x:c r="D115" s="22"/>
      <x:c r="E115" s="22"/>
      <x:c r="F115" s="22"/>
      <x:c r="G115" s="22"/>
      <x:c r="H115" s="22"/>
      <x:c r="I115" s="24"/>
      <x:c r="J115" s="18" t="str">
        <x:f>IF(A115="","",IF(COUNTIF('Skill Log'!$A$7:$A$206,A115)&lt;&gt;1,"Check evidence ID",INDEX('Skill Log'!$B$7:$B$206,MATCH(A115,'Skill Log'!$A$7:$A$206,0))))</x:f>
      </x:c>
      <x:c r="K115" s="18" t="str">
        <x:f>IF(A115="","",IF(AND(COUNTIF($A$7:$A$206,A115)=1,COUNTIF('Skill Log'!$A$7:$A$206,A115)=1,D115="Yes",OR(B115="Product",B115="Observation",B115="Conversation"),ISNUMBER(I115),I115&lt;=Home!$J$4,OR(C115="",AND(ISNUMBER(C115),C115=INT(C115),C115&gt;=1,C115&lt;=4))),"Yes","Needs review"))</x:f>
      </x:c>
    </x:row>
    <x:row r="116" ht="72" customHeight="1">
      <x:c r="A116" s="22"/>
      <x:c r="B116" s="22"/>
      <x:c r="C116" s="22"/>
      <x:c r="D116" s="22"/>
      <x:c r="E116" s="22"/>
      <x:c r="F116" s="22"/>
      <x:c r="G116" s="22"/>
      <x:c r="H116" s="22"/>
      <x:c r="I116" s="24"/>
      <x:c r="J116" s="17" t="str">
        <x:f>IF(A116="","",IF(COUNTIF('Skill Log'!$A$7:$A$206,A116)&lt;&gt;1,"Check evidence ID",INDEX('Skill Log'!$B$7:$B$206,MATCH(A116,'Skill Log'!$A$7:$A$206,0))))</x:f>
      </x:c>
      <x:c r="K116" s="17" t="str">
        <x:f>IF(A116="","",IF(AND(COUNTIF($A$7:$A$206,A116)=1,COUNTIF('Skill Log'!$A$7:$A$206,A116)=1,D116="Yes",OR(B116="Product",B116="Observation",B116="Conversation"),ISNUMBER(I116),I116&lt;=Home!$J$4,OR(C116="",AND(ISNUMBER(C116),C116=INT(C116),C116&gt;=1,C116&lt;=4))),"Yes","Needs review"))</x:f>
      </x:c>
    </x:row>
    <x:row r="117" ht="72" customHeight="1">
      <x:c r="A117" s="22"/>
      <x:c r="B117" s="22"/>
      <x:c r="C117" s="22"/>
      <x:c r="D117" s="22"/>
      <x:c r="E117" s="22"/>
      <x:c r="F117" s="22"/>
      <x:c r="G117" s="22"/>
      <x:c r="H117" s="22"/>
      <x:c r="I117" s="24"/>
      <x:c r="J117" s="18" t="str">
        <x:f>IF(A117="","",IF(COUNTIF('Skill Log'!$A$7:$A$206,A117)&lt;&gt;1,"Check evidence ID",INDEX('Skill Log'!$B$7:$B$206,MATCH(A117,'Skill Log'!$A$7:$A$206,0))))</x:f>
      </x:c>
      <x:c r="K117" s="18" t="str">
        <x:f>IF(A117="","",IF(AND(COUNTIF($A$7:$A$206,A117)=1,COUNTIF('Skill Log'!$A$7:$A$206,A117)=1,D117="Yes",OR(B117="Product",B117="Observation",B117="Conversation"),ISNUMBER(I117),I117&lt;=Home!$J$4,OR(C117="",AND(ISNUMBER(C117),C117=INT(C117),C117&gt;=1,C117&lt;=4))),"Yes","Needs review"))</x:f>
      </x:c>
    </x:row>
    <x:row r="118" ht="72" customHeight="1">
      <x:c r="A118" s="22"/>
      <x:c r="B118" s="22"/>
      <x:c r="C118" s="22"/>
      <x:c r="D118" s="22"/>
      <x:c r="E118" s="22"/>
      <x:c r="F118" s="22"/>
      <x:c r="G118" s="22"/>
      <x:c r="H118" s="22"/>
      <x:c r="I118" s="24"/>
      <x:c r="J118" s="17" t="str">
        <x:f>IF(A118="","",IF(COUNTIF('Skill Log'!$A$7:$A$206,A118)&lt;&gt;1,"Check evidence ID",INDEX('Skill Log'!$B$7:$B$206,MATCH(A118,'Skill Log'!$A$7:$A$206,0))))</x:f>
      </x:c>
      <x:c r="K118" s="17" t="str">
        <x:f>IF(A118="","",IF(AND(COUNTIF($A$7:$A$206,A118)=1,COUNTIF('Skill Log'!$A$7:$A$206,A118)=1,D118="Yes",OR(B118="Product",B118="Observation",B118="Conversation"),ISNUMBER(I118),I118&lt;=Home!$J$4,OR(C118="",AND(ISNUMBER(C118),C118=INT(C118),C118&gt;=1,C118&lt;=4))),"Yes","Needs review"))</x:f>
      </x:c>
    </x:row>
    <x:row r="119" ht="72" customHeight="1">
      <x:c r="A119" s="22"/>
      <x:c r="B119" s="22"/>
      <x:c r="C119" s="22"/>
      <x:c r="D119" s="22"/>
      <x:c r="E119" s="22"/>
      <x:c r="F119" s="22"/>
      <x:c r="G119" s="22"/>
      <x:c r="H119" s="22"/>
      <x:c r="I119" s="24"/>
      <x:c r="J119" s="18" t="str">
        <x:f>IF(A119="","",IF(COUNTIF('Skill Log'!$A$7:$A$206,A119)&lt;&gt;1,"Check evidence ID",INDEX('Skill Log'!$B$7:$B$206,MATCH(A119,'Skill Log'!$A$7:$A$206,0))))</x:f>
      </x:c>
      <x:c r="K119" s="18" t="str">
        <x:f>IF(A119="","",IF(AND(COUNTIF($A$7:$A$206,A119)=1,COUNTIF('Skill Log'!$A$7:$A$206,A119)=1,D119="Yes",OR(B119="Product",B119="Observation",B119="Conversation"),ISNUMBER(I119),I119&lt;=Home!$J$4,OR(C119="",AND(ISNUMBER(C119),C119=INT(C119),C119&gt;=1,C119&lt;=4))),"Yes","Needs review"))</x:f>
      </x:c>
    </x:row>
    <x:row r="120" ht="72" customHeight="1">
      <x:c r="A120" s="22"/>
      <x:c r="B120" s="22"/>
      <x:c r="C120" s="22"/>
      <x:c r="D120" s="22"/>
      <x:c r="E120" s="22"/>
      <x:c r="F120" s="22"/>
      <x:c r="G120" s="22"/>
      <x:c r="H120" s="22"/>
      <x:c r="I120" s="24"/>
      <x:c r="J120" s="17" t="str">
        <x:f>IF(A120="","",IF(COUNTIF('Skill Log'!$A$7:$A$206,A120)&lt;&gt;1,"Check evidence ID",INDEX('Skill Log'!$B$7:$B$206,MATCH(A120,'Skill Log'!$A$7:$A$206,0))))</x:f>
      </x:c>
      <x:c r="K120" s="17" t="str">
        <x:f>IF(A120="","",IF(AND(COUNTIF($A$7:$A$206,A120)=1,COUNTIF('Skill Log'!$A$7:$A$206,A120)=1,D120="Yes",OR(B120="Product",B120="Observation",B120="Conversation"),ISNUMBER(I120),I120&lt;=Home!$J$4,OR(C120="",AND(ISNUMBER(C120),C120=INT(C120),C120&gt;=1,C120&lt;=4))),"Yes","Needs review"))</x:f>
      </x:c>
    </x:row>
    <x:row r="121" ht="72" customHeight="1">
      <x:c r="A121" s="22"/>
      <x:c r="B121" s="22"/>
      <x:c r="C121" s="22"/>
      <x:c r="D121" s="22"/>
      <x:c r="E121" s="22"/>
      <x:c r="F121" s="22"/>
      <x:c r="G121" s="22"/>
      <x:c r="H121" s="22"/>
      <x:c r="I121" s="24"/>
      <x:c r="J121" s="18" t="str">
        <x:f>IF(A121="","",IF(COUNTIF('Skill Log'!$A$7:$A$206,A121)&lt;&gt;1,"Check evidence ID",INDEX('Skill Log'!$B$7:$B$206,MATCH(A121,'Skill Log'!$A$7:$A$206,0))))</x:f>
      </x:c>
      <x:c r="K121" s="18" t="str">
        <x:f>IF(A121="","",IF(AND(COUNTIF($A$7:$A$206,A121)=1,COUNTIF('Skill Log'!$A$7:$A$206,A121)=1,D121="Yes",OR(B121="Product",B121="Observation",B121="Conversation"),ISNUMBER(I121),I121&lt;=Home!$J$4,OR(C121="",AND(ISNUMBER(C121),C121=INT(C121),C121&gt;=1,C121&lt;=4))),"Yes","Needs review"))</x:f>
      </x:c>
    </x:row>
    <x:row r="122" ht="72" customHeight="1">
      <x:c r="A122" s="22"/>
      <x:c r="B122" s="22"/>
      <x:c r="C122" s="22"/>
      <x:c r="D122" s="22"/>
      <x:c r="E122" s="22"/>
      <x:c r="F122" s="22"/>
      <x:c r="G122" s="22"/>
      <x:c r="H122" s="22"/>
      <x:c r="I122" s="24"/>
      <x:c r="J122" s="17" t="str">
        <x:f>IF(A122="","",IF(COUNTIF('Skill Log'!$A$7:$A$206,A122)&lt;&gt;1,"Check evidence ID",INDEX('Skill Log'!$B$7:$B$206,MATCH(A122,'Skill Log'!$A$7:$A$206,0))))</x:f>
      </x:c>
      <x:c r="K122" s="17" t="str">
        <x:f>IF(A122="","",IF(AND(COUNTIF($A$7:$A$206,A122)=1,COUNTIF('Skill Log'!$A$7:$A$206,A122)=1,D122="Yes",OR(B122="Product",B122="Observation",B122="Conversation"),ISNUMBER(I122),I122&lt;=Home!$J$4,OR(C122="",AND(ISNUMBER(C122),C122=INT(C122),C122&gt;=1,C122&lt;=4))),"Yes","Needs review"))</x:f>
      </x:c>
    </x:row>
    <x:row r="123" ht="72" customHeight="1">
      <x:c r="A123" s="22"/>
      <x:c r="B123" s="22"/>
      <x:c r="C123" s="22"/>
      <x:c r="D123" s="22"/>
      <x:c r="E123" s="22"/>
      <x:c r="F123" s="22"/>
      <x:c r="G123" s="22"/>
      <x:c r="H123" s="22"/>
      <x:c r="I123" s="24"/>
      <x:c r="J123" s="18" t="str">
        <x:f>IF(A123="","",IF(COUNTIF('Skill Log'!$A$7:$A$206,A123)&lt;&gt;1,"Check evidence ID",INDEX('Skill Log'!$B$7:$B$206,MATCH(A123,'Skill Log'!$A$7:$A$206,0))))</x:f>
      </x:c>
      <x:c r="K123" s="18" t="str">
        <x:f>IF(A123="","",IF(AND(COUNTIF($A$7:$A$206,A123)=1,COUNTIF('Skill Log'!$A$7:$A$206,A123)=1,D123="Yes",OR(B123="Product",B123="Observation",B123="Conversation"),ISNUMBER(I123),I123&lt;=Home!$J$4,OR(C123="",AND(ISNUMBER(C123),C123=INT(C123),C123&gt;=1,C123&lt;=4))),"Yes","Needs review"))</x:f>
      </x:c>
    </x:row>
    <x:row r="124" ht="72" customHeight="1">
      <x:c r="A124" s="22"/>
      <x:c r="B124" s="22"/>
      <x:c r="C124" s="22"/>
      <x:c r="D124" s="22"/>
      <x:c r="E124" s="22"/>
      <x:c r="F124" s="22"/>
      <x:c r="G124" s="22"/>
      <x:c r="H124" s="22"/>
      <x:c r="I124" s="24"/>
      <x:c r="J124" s="17" t="str">
        <x:f>IF(A124="","",IF(COUNTIF('Skill Log'!$A$7:$A$206,A124)&lt;&gt;1,"Check evidence ID",INDEX('Skill Log'!$B$7:$B$206,MATCH(A124,'Skill Log'!$A$7:$A$206,0))))</x:f>
      </x:c>
      <x:c r="K124" s="17" t="str">
        <x:f>IF(A124="","",IF(AND(COUNTIF($A$7:$A$206,A124)=1,COUNTIF('Skill Log'!$A$7:$A$206,A124)=1,D124="Yes",OR(B124="Product",B124="Observation",B124="Conversation"),ISNUMBER(I124),I124&lt;=Home!$J$4,OR(C124="",AND(ISNUMBER(C124),C124=INT(C124),C124&gt;=1,C124&lt;=4))),"Yes","Needs review"))</x:f>
      </x:c>
    </x:row>
    <x:row r="125" ht="72" customHeight="1">
      <x:c r="A125" s="22"/>
      <x:c r="B125" s="22"/>
      <x:c r="C125" s="22"/>
      <x:c r="D125" s="22"/>
      <x:c r="E125" s="22"/>
      <x:c r="F125" s="22"/>
      <x:c r="G125" s="22"/>
      <x:c r="H125" s="22"/>
      <x:c r="I125" s="24"/>
      <x:c r="J125" s="18" t="str">
        <x:f>IF(A125="","",IF(COUNTIF('Skill Log'!$A$7:$A$206,A125)&lt;&gt;1,"Check evidence ID",INDEX('Skill Log'!$B$7:$B$206,MATCH(A125,'Skill Log'!$A$7:$A$206,0))))</x:f>
      </x:c>
      <x:c r="K125" s="18" t="str">
        <x:f>IF(A125="","",IF(AND(COUNTIF($A$7:$A$206,A125)=1,COUNTIF('Skill Log'!$A$7:$A$206,A125)=1,D125="Yes",OR(B125="Product",B125="Observation",B125="Conversation"),ISNUMBER(I125),I125&lt;=Home!$J$4,OR(C125="",AND(ISNUMBER(C125),C125=INT(C125),C125&gt;=1,C125&lt;=4))),"Yes","Needs review"))</x:f>
      </x:c>
    </x:row>
    <x:row r="126" ht="72" customHeight="1">
      <x:c r="A126" s="22"/>
      <x:c r="B126" s="22"/>
      <x:c r="C126" s="22"/>
      <x:c r="D126" s="22"/>
      <x:c r="E126" s="22"/>
      <x:c r="F126" s="22"/>
      <x:c r="G126" s="22"/>
      <x:c r="H126" s="22"/>
      <x:c r="I126" s="24"/>
      <x:c r="J126" s="17" t="str">
        <x:f>IF(A126="","",IF(COUNTIF('Skill Log'!$A$7:$A$206,A126)&lt;&gt;1,"Check evidence ID",INDEX('Skill Log'!$B$7:$B$206,MATCH(A126,'Skill Log'!$A$7:$A$206,0))))</x:f>
      </x:c>
      <x:c r="K126" s="17" t="str">
        <x:f>IF(A126="","",IF(AND(COUNTIF($A$7:$A$206,A126)=1,COUNTIF('Skill Log'!$A$7:$A$206,A126)=1,D126="Yes",OR(B126="Product",B126="Observation",B126="Conversation"),ISNUMBER(I126),I126&lt;=Home!$J$4,OR(C126="",AND(ISNUMBER(C126),C126=INT(C126),C126&gt;=1,C126&lt;=4))),"Yes","Needs review"))</x:f>
      </x:c>
    </x:row>
    <x:row r="127" ht="72" customHeight="1">
      <x:c r="A127" s="22"/>
      <x:c r="B127" s="22"/>
      <x:c r="C127" s="22"/>
      <x:c r="D127" s="22"/>
      <x:c r="E127" s="22"/>
      <x:c r="F127" s="22"/>
      <x:c r="G127" s="22"/>
      <x:c r="H127" s="22"/>
      <x:c r="I127" s="24"/>
      <x:c r="J127" s="18" t="str">
        <x:f>IF(A127="","",IF(COUNTIF('Skill Log'!$A$7:$A$206,A127)&lt;&gt;1,"Check evidence ID",INDEX('Skill Log'!$B$7:$B$206,MATCH(A127,'Skill Log'!$A$7:$A$206,0))))</x:f>
      </x:c>
      <x:c r="K127" s="18" t="str">
        <x:f>IF(A127="","",IF(AND(COUNTIF($A$7:$A$206,A127)=1,COUNTIF('Skill Log'!$A$7:$A$206,A127)=1,D127="Yes",OR(B127="Product",B127="Observation",B127="Conversation"),ISNUMBER(I127),I127&lt;=Home!$J$4,OR(C127="",AND(ISNUMBER(C127),C127=INT(C127),C127&gt;=1,C127&lt;=4))),"Yes","Needs review"))</x:f>
      </x:c>
    </x:row>
    <x:row r="128" ht="72" customHeight="1">
      <x:c r="A128" s="22"/>
      <x:c r="B128" s="22"/>
      <x:c r="C128" s="22"/>
      <x:c r="D128" s="22"/>
      <x:c r="E128" s="22"/>
      <x:c r="F128" s="22"/>
      <x:c r="G128" s="22"/>
      <x:c r="H128" s="22"/>
      <x:c r="I128" s="24"/>
      <x:c r="J128" s="17" t="str">
        <x:f>IF(A128="","",IF(COUNTIF('Skill Log'!$A$7:$A$206,A128)&lt;&gt;1,"Check evidence ID",INDEX('Skill Log'!$B$7:$B$206,MATCH(A128,'Skill Log'!$A$7:$A$206,0))))</x:f>
      </x:c>
      <x:c r="K128" s="17" t="str">
        <x:f>IF(A128="","",IF(AND(COUNTIF($A$7:$A$206,A128)=1,COUNTIF('Skill Log'!$A$7:$A$206,A128)=1,D128="Yes",OR(B128="Product",B128="Observation",B128="Conversation"),ISNUMBER(I128),I128&lt;=Home!$J$4,OR(C128="",AND(ISNUMBER(C128),C128=INT(C128),C128&gt;=1,C128&lt;=4))),"Yes","Needs review"))</x:f>
      </x:c>
    </x:row>
    <x:row r="129" ht="72" customHeight="1">
      <x:c r="A129" s="22"/>
      <x:c r="B129" s="22"/>
      <x:c r="C129" s="22"/>
      <x:c r="D129" s="22"/>
      <x:c r="E129" s="22"/>
      <x:c r="F129" s="22"/>
      <x:c r="G129" s="22"/>
      <x:c r="H129" s="22"/>
      <x:c r="I129" s="24"/>
      <x:c r="J129" s="18" t="str">
        <x:f>IF(A129="","",IF(COUNTIF('Skill Log'!$A$7:$A$206,A129)&lt;&gt;1,"Check evidence ID",INDEX('Skill Log'!$B$7:$B$206,MATCH(A129,'Skill Log'!$A$7:$A$206,0))))</x:f>
      </x:c>
      <x:c r="K129" s="18" t="str">
        <x:f>IF(A129="","",IF(AND(COUNTIF($A$7:$A$206,A129)=1,COUNTIF('Skill Log'!$A$7:$A$206,A129)=1,D129="Yes",OR(B129="Product",B129="Observation",B129="Conversation"),ISNUMBER(I129),I129&lt;=Home!$J$4,OR(C129="",AND(ISNUMBER(C129),C129=INT(C129),C129&gt;=1,C129&lt;=4))),"Yes","Needs review"))</x:f>
      </x:c>
    </x:row>
    <x:row r="130" ht="72" customHeight="1">
      <x:c r="A130" s="22"/>
      <x:c r="B130" s="22"/>
      <x:c r="C130" s="22"/>
      <x:c r="D130" s="22"/>
      <x:c r="E130" s="22"/>
      <x:c r="F130" s="22"/>
      <x:c r="G130" s="22"/>
      <x:c r="H130" s="22"/>
      <x:c r="I130" s="24"/>
      <x:c r="J130" s="17" t="str">
        <x:f>IF(A130="","",IF(COUNTIF('Skill Log'!$A$7:$A$206,A130)&lt;&gt;1,"Check evidence ID",INDEX('Skill Log'!$B$7:$B$206,MATCH(A130,'Skill Log'!$A$7:$A$206,0))))</x:f>
      </x:c>
      <x:c r="K130" s="17" t="str">
        <x:f>IF(A130="","",IF(AND(COUNTIF($A$7:$A$206,A130)=1,COUNTIF('Skill Log'!$A$7:$A$206,A130)=1,D130="Yes",OR(B130="Product",B130="Observation",B130="Conversation"),ISNUMBER(I130),I130&lt;=Home!$J$4,OR(C130="",AND(ISNUMBER(C130),C130=INT(C130),C130&gt;=1,C130&lt;=4))),"Yes","Needs review"))</x:f>
      </x:c>
    </x:row>
    <x:row r="131" ht="72" customHeight="1">
      <x:c r="A131" s="22"/>
      <x:c r="B131" s="22"/>
      <x:c r="C131" s="22"/>
      <x:c r="D131" s="22"/>
      <x:c r="E131" s="22"/>
      <x:c r="F131" s="22"/>
      <x:c r="G131" s="22"/>
      <x:c r="H131" s="22"/>
      <x:c r="I131" s="24"/>
      <x:c r="J131" s="18" t="str">
        <x:f>IF(A131="","",IF(COUNTIF('Skill Log'!$A$7:$A$206,A131)&lt;&gt;1,"Check evidence ID",INDEX('Skill Log'!$B$7:$B$206,MATCH(A131,'Skill Log'!$A$7:$A$206,0))))</x:f>
      </x:c>
      <x:c r="K131" s="18" t="str">
        <x:f>IF(A131="","",IF(AND(COUNTIF($A$7:$A$206,A131)=1,COUNTIF('Skill Log'!$A$7:$A$206,A131)=1,D131="Yes",OR(B131="Product",B131="Observation",B131="Conversation"),ISNUMBER(I131),I131&lt;=Home!$J$4,OR(C131="",AND(ISNUMBER(C131),C131=INT(C131),C131&gt;=1,C131&lt;=4))),"Yes","Needs review"))</x:f>
      </x:c>
    </x:row>
    <x:row r="132" ht="72" customHeight="1">
      <x:c r="A132" s="22"/>
      <x:c r="B132" s="22"/>
      <x:c r="C132" s="22"/>
      <x:c r="D132" s="22"/>
      <x:c r="E132" s="22"/>
      <x:c r="F132" s="22"/>
      <x:c r="G132" s="22"/>
      <x:c r="H132" s="22"/>
      <x:c r="I132" s="24"/>
      <x:c r="J132" s="17" t="str">
        <x:f>IF(A132="","",IF(COUNTIF('Skill Log'!$A$7:$A$206,A132)&lt;&gt;1,"Check evidence ID",INDEX('Skill Log'!$B$7:$B$206,MATCH(A132,'Skill Log'!$A$7:$A$206,0))))</x:f>
      </x:c>
      <x:c r="K132" s="17" t="str">
        <x:f>IF(A132="","",IF(AND(COUNTIF($A$7:$A$206,A132)=1,COUNTIF('Skill Log'!$A$7:$A$206,A132)=1,D132="Yes",OR(B132="Product",B132="Observation",B132="Conversation"),ISNUMBER(I132),I132&lt;=Home!$J$4,OR(C132="",AND(ISNUMBER(C132),C132=INT(C132),C132&gt;=1,C132&lt;=4))),"Yes","Needs review"))</x:f>
      </x:c>
    </x:row>
    <x:row r="133" ht="72" customHeight="1">
      <x:c r="A133" s="22"/>
      <x:c r="B133" s="22"/>
      <x:c r="C133" s="22"/>
      <x:c r="D133" s="22"/>
      <x:c r="E133" s="22"/>
      <x:c r="F133" s="22"/>
      <x:c r="G133" s="22"/>
      <x:c r="H133" s="22"/>
      <x:c r="I133" s="24"/>
      <x:c r="J133" s="18" t="str">
        <x:f>IF(A133="","",IF(COUNTIF('Skill Log'!$A$7:$A$206,A133)&lt;&gt;1,"Check evidence ID",INDEX('Skill Log'!$B$7:$B$206,MATCH(A133,'Skill Log'!$A$7:$A$206,0))))</x:f>
      </x:c>
      <x:c r="K133" s="18" t="str">
        <x:f>IF(A133="","",IF(AND(COUNTIF($A$7:$A$206,A133)=1,COUNTIF('Skill Log'!$A$7:$A$206,A133)=1,D133="Yes",OR(B133="Product",B133="Observation",B133="Conversation"),ISNUMBER(I133),I133&lt;=Home!$J$4,OR(C133="",AND(ISNUMBER(C133),C133=INT(C133),C133&gt;=1,C133&lt;=4))),"Yes","Needs review"))</x:f>
      </x:c>
    </x:row>
    <x:row r="134" ht="72" customHeight="1">
      <x:c r="A134" s="22"/>
      <x:c r="B134" s="22"/>
      <x:c r="C134" s="22"/>
      <x:c r="D134" s="22"/>
      <x:c r="E134" s="22"/>
      <x:c r="F134" s="22"/>
      <x:c r="G134" s="22"/>
      <x:c r="H134" s="22"/>
      <x:c r="I134" s="24"/>
      <x:c r="J134" s="17" t="str">
        <x:f>IF(A134="","",IF(COUNTIF('Skill Log'!$A$7:$A$206,A134)&lt;&gt;1,"Check evidence ID",INDEX('Skill Log'!$B$7:$B$206,MATCH(A134,'Skill Log'!$A$7:$A$206,0))))</x:f>
      </x:c>
      <x:c r="K134" s="17" t="str">
        <x:f>IF(A134="","",IF(AND(COUNTIF($A$7:$A$206,A134)=1,COUNTIF('Skill Log'!$A$7:$A$206,A134)=1,D134="Yes",OR(B134="Product",B134="Observation",B134="Conversation"),ISNUMBER(I134),I134&lt;=Home!$J$4,OR(C134="",AND(ISNUMBER(C134),C134=INT(C134),C134&gt;=1,C134&lt;=4))),"Yes","Needs review"))</x:f>
      </x:c>
    </x:row>
    <x:row r="135" ht="72" customHeight="1">
      <x:c r="A135" s="22"/>
      <x:c r="B135" s="22"/>
      <x:c r="C135" s="22"/>
      <x:c r="D135" s="22"/>
      <x:c r="E135" s="22"/>
      <x:c r="F135" s="22"/>
      <x:c r="G135" s="22"/>
      <x:c r="H135" s="22"/>
      <x:c r="I135" s="24"/>
      <x:c r="J135" s="18" t="str">
        <x:f>IF(A135="","",IF(COUNTIF('Skill Log'!$A$7:$A$206,A135)&lt;&gt;1,"Check evidence ID",INDEX('Skill Log'!$B$7:$B$206,MATCH(A135,'Skill Log'!$A$7:$A$206,0))))</x:f>
      </x:c>
      <x:c r="K135" s="18" t="str">
        <x:f>IF(A135="","",IF(AND(COUNTIF($A$7:$A$206,A135)=1,COUNTIF('Skill Log'!$A$7:$A$206,A135)=1,D135="Yes",OR(B135="Product",B135="Observation",B135="Conversation"),ISNUMBER(I135),I135&lt;=Home!$J$4,OR(C135="",AND(ISNUMBER(C135),C135=INT(C135),C135&gt;=1,C135&lt;=4))),"Yes","Needs review"))</x:f>
      </x:c>
    </x:row>
    <x:row r="136" ht="72" customHeight="1">
      <x:c r="A136" s="22"/>
      <x:c r="B136" s="22"/>
      <x:c r="C136" s="22"/>
      <x:c r="D136" s="22"/>
      <x:c r="E136" s="22"/>
      <x:c r="F136" s="22"/>
      <x:c r="G136" s="22"/>
      <x:c r="H136" s="22"/>
      <x:c r="I136" s="24"/>
      <x:c r="J136" s="17" t="str">
        <x:f>IF(A136="","",IF(COUNTIF('Skill Log'!$A$7:$A$206,A136)&lt;&gt;1,"Check evidence ID",INDEX('Skill Log'!$B$7:$B$206,MATCH(A136,'Skill Log'!$A$7:$A$206,0))))</x:f>
      </x:c>
      <x:c r="K136" s="17" t="str">
        <x:f>IF(A136="","",IF(AND(COUNTIF($A$7:$A$206,A136)=1,COUNTIF('Skill Log'!$A$7:$A$206,A136)=1,D136="Yes",OR(B136="Product",B136="Observation",B136="Conversation"),ISNUMBER(I136),I136&lt;=Home!$J$4,OR(C136="",AND(ISNUMBER(C136),C136=INT(C136),C136&gt;=1,C136&lt;=4))),"Yes","Needs review"))</x:f>
      </x:c>
    </x:row>
    <x:row r="137" ht="72" customHeight="1">
      <x:c r="A137" s="22"/>
      <x:c r="B137" s="22"/>
      <x:c r="C137" s="22"/>
      <x:c r="D137" s="22"/>
      <x:c r="E137" s="22"/>
      <x:c r="F137" s="22"/>
      <x:c r="G137" s="22"/>
      <x:c r="H137" s="22"/>
      <x:c r="I137" s="24"/>
      <x:c r="J137" s="18" t="str">
        <x:f>IF(A137="","",IF(COUNTIF('Skill Log'!$A$7:$A$206,A137)&lt;&gt;1,"Check evidence ID",INDEX('Skill Log'!$B$7:$B$206,MATCH(A137,'Skill Log'!$A$7:$A$206,0))))</x:f>
      </x:c>
      <x:c r="K137" s="18" t="str">
        <x:f>IF(A137="","",IF(AND(COUNTIF($A$7:$A$206,A137)=1,COUNTIF('Skill Log'!$A$7:$A$206,A137)=1,D137="Yes",OR(B137="Product",B137="Observation",B137="Conversation"),ISNUMBER(I137),I137&lt;=Home!$J$4,OR(C137="",AND(ISNUMBER(C137),C137=INT(C137),C137&gt;=1,C137&lt;=4))),"Yes","Needs review"))</x:f>
      </x:c>
    </x:row>
    <x:row r="138" ht="72" customHeight="1">
      <x:c r="A138" s="22"/>
      <x:c r="B138" s="22"/>
      <x:c r="C138" s="22"/>
      <x:c r="D138" s="22"/>
      <x:c r="E138" s="22"/>
      <x:c r="F138" s="22"/>
      <x:c r="G138" s="22"/>
      <x:c r="H138" s="22"/>
      <x:c r="I138" s="24"/>
      <x:c r="J138" s="17" t="str">
        <x:f>IF(A138="","",IF(COUNTIF('Skill Log'!$A$7:$A$206,A138)&lt;&gt;1,"Check evidence ID",INDEX('Skill Log'!$B$7:$B$206,MATCH(A138,'Skill Log'!$A$7:$A$206,0))))</x:f>
      </x:c>
      <x:c r="K138" s="17" t="str">
        <x:f>IF(A138="","",IF(AND(COUNTIF($A$7:$A$206,A138)=1,COUNTIF('Skill Log'!$A$7:$A$206,A138)=1,D138="Yes",OR(B138="Product",B138="Observation",B138="Conversation"),ISNUMBER(I138),I138&lt;=Home!$J$4,OR(C138="",AND(ISNUMBER(C138),C138=INT(C138),C138&gt;=1,C138&lt;=4))),"Yes","Needs review"))</x:f>
      </x:c>
    </x:row>
    <x:row r="139" ht="72" customHeight="1">
      <x:c r="A139" s="22"/>
      <x:c r="B139" s="22"/>
      <x:c r="C139" s="22"/>
      <x:c r="D139" s="22"/>
      <x:c r="E139" s="22"/>
      <x:c r="F139" s="22"/>
      <x:c r="G139" s="22"/>
      <x:c r="H139" s="22"/>
      <x:c r="I139" s="24"/>
      <x:c r="J139" s="18" t="str">
        <x:f>IF(A139="","",IF(COUNTIF('Skill Log'!$A$7:$A$206,A139)&lt;&gt;1,"Check evidence ID",INDEX('Skill Log'!$B$7:$B$206,MATCH(A139,'Skill Log'!$A$7:$A$206,0))))</x:f>
      </x:c>
      <x:c r="K139" s="18" t="str">
        <x:f>IF(A139="","",IF(AND(COUNTIF($A$7:$A$206,A139)=1,COUNTIF('Skill Log'!$A$7:$A$206,A139)=1,D139="Yes",OR(B139="Product",B139="Observation",B139="Conversation"),ISNUMBER(I139),I139&lt;=Home!$J$4,OR(C139="",AND(ISNUMBER(C139),C139=INT(C139),C139&gt;=1,C139&lt;=4))),"Yes","Needs review"))</x:f>
      </x:c>
    </x:row>
    <x:row r="140" ht="72" customHeight="1">
      <x:c r="A140" s="22"/>
      <x:c r="B140" s="22"/>
      <x:c r="C140" s="22"/>
      <x:c r="D140" s="22"/>
      <x:c r="E140" s="22"/>
      <x:c r="F140" s="22"/>
      <x:c r="G140" s="22"/>
      <x:c r="H140" s="22"/>
      <x:c r="I140" s="24"/>
      <x:c r="J140" s="17" t="str">
        <x:f>IF(A140="","",IF(COUNTIF('Skill Log'!$A$7:$A$206,A140)&lt;&gt;1,"Check evidence ID",INDEX('Skill Log'!$B$7:$B$206,MATCH(A140,'Skill Log'!$A$7:$A$206,0))))</x:f>
      </x:c>
      <x:c r="K140" s="17" t="str">
        <x:f>IF(A140="","",IF(AND(COUNTIF($A$7:$A$206,A140)=1,COUNTIF('Skill Log'!$A$7:$A$206,A140)=1,D140="Yes",OR(B140="Product",B140="Observation",B140="Conversation"),ISNUMBER(I140),I140&lt;=Home!$J$4,OR(C140="",AND(ISNUMBER(C140),C140=INT(C140),C140&gt;=1,C140&lt;=4))),"Yes","Needs review"))</x:f>
      </x:c>
    </x:row>
    <x:row r="141" ht="72" customHeight="1">
      <x:c r="A141" s="22"/>
      <x:c r="B141" s="22"/>
      <x:c r="C141" s="22"/>
      <x:c r="D141" s="22"/>
      <x:c r="E141" s="22"/>
      <x:c r="F141" s="22"/>
      <x:c r="G141" s="22"/>
      <x:c r="H141" s="22"/>
      <x:c r="I141" s="24"/>
      <x:c r="J141" s="18" t="str">
        <x:f>IF(A141="","",IF(COUNTIF('Skill Log'!$A$7:$A$206,A141)&lt;&gt;1,"Check evidence ID",INDEX('Skill Log'!$B$7:$B$206,MATCH(A141,'Skill Log'!$A$7:$A$206,0))))</x:f>
      </x:c>
      <x:c r="K141" s="18" t="str">
        <x:f>IF(A141="","",IF(AND(COUNTIF($A$7:$A$206,A141)=1,COUNTIF('Skill Log'!$A$7:$A$206,A141)=1,D141="Yes",OR(B141="Product",B141="Observation",B141="Conversation"),ISNUMBER(I141),I141&lt;=Home!$J$4,OR(C141="",AND(ISNUMBER(C141),C141=INT(C141),C141&gt;=1,C141&lt;=4))),"Yes","Needs review"))</x:f>
      </x:c>
    </x:row>
    <x:row r="142" ht="72" customHeight="1">
      <x:c r="A142" s="22"/>
      <x:c r="B142" s="22"/>
      <x:c r="C142" s="22"/>
      <x:c r="D142" s="22"/>
      <x:c r="E142" s="22"/>
      <x:c r="F142" s="22"/>
      <x:c r="G142" s="22"/>
      <x:c r="H142" s="22"/>
      <x:c r="I142" s="24"/>
      <x:c r="J142" s="17" t="str">
        <x:f>IF(A142="","",IF(COUNTIF('Skill Log'!$A$7:$A$206,A142)&lt;&gt;1,"Check evidence ID",INDEX('Skill Log'!$B$7:$B$206,MATCH(A142,'Skill Log'!$A$7:$A$206,0))))</x:f>
      </x:c>
      <x:c r="K142" s="17" t="str">
        <x:f>IF(A142="","",IF(AND(COUNTIF($A$7:$A$206,A142)=1,COUNTIF('Skill Log'!$A$7:$A$206,A142)=1,D142="Yes",OR(B142="Product",B142="Observation",B142="Conversation"),ISNUMBER(I142),I142&lt;=Home!$J$4,OR(C142="",AND(ISNUMBER(C142),C142=INT(C142),C142&gt;=1,C142&lt;=4))),"Yes","Needs review"))</x:f>
      </x:c>
    </x:row>
    <x:row r="143" ht="72" customHeight="1">
      <x:c r="A143" s="22"/>
      <x:c r="B143" s="22"/>
      <x:c r="C143" s="22"/>
      <x:c r="D143" s="22"/>
      <x:c r="E143" s="22"/>
      <x:c r="F143" s="22"/>
      <x:c r="G143" s="22"/>
      <x:c r="H143" s="22"/>
      <x:c r="I143" s="24"/>
      <x:c r="J143" s="18" t="str">
        <x:f>IF(A143="","",IF(COUNTIF('Skill Log'!$A$7:$A$206,A143)&lt;&gt;1,"Check evidence ID",INDEX('Skill Log'!$B$7:$B$206,MATCH(A143,'Skill Log'!$A$7:$A$206,0))))</x:f>
      </x:c>
      <x:c r="K143" s="18" t="str">
        <x:f>IF(A143="","",IF(AND(COUNTIF($A$7:$A$206,A143)=1,COUNTIF('Skill Log'!$A$7:$A$206,A143)=1,D143="Yes",OR(B143="Product",B143="Observation",B143="Conversation"),ISNUMBER(I143),I143&lt;=Home!$J$4,OR(C143="",AND(ISNUMBER(C143),C143=INT(C143),C143&gt;=1,C143&lt;=4))),"Yes","Needs review"))</x:f>
      </x:c>
    </x:row>
    <x:row r="144" ht="72" customHeight="1">
      <x:c r="A144" s="22"/>
      <x:c r="B144" s="22"/>
      <x:c r="C144" s="22"/>
      <x:c r="D144" s="22"/>
      <x:c r="E144" s="22"/>
      <x:c r="F144" s="22"/>
      <x:c r="G144" s="22"/>
      <x:c r="H144" s="22"/>
      <x:c r="I144" s="24"/>
      <x:c r="J144" s="17" t="str">
        <x:f>IF(A144="","",IF(COUNTIF('Skill Log'!$A$7:$A$206,A144)&lt;&gt;1,"Check evidence ID",INDEX('Skill Log'!$B$7:$B$206,MATCH(A144,'Skill Log'!$A$7:$A$206,0))))</x:f>
      </x:c>
      <x:c r="K144" s="17" t="str">
        <x:f>IF(A144="","",IF(AND(COUNTIF($A$7:$A$206,A144)=1,COUNTIF('Skill Log'!$A$7:$A$206,A144)=1,D144="Yes",OR(B144="Product",B144="Observation",B144="Conversation"),ISNUMBER(I144),I144&lt;=Home!$J$4,OR(C144="",AND(ISNUMBER(C144),C144=INT(C144),C144&gt;=1,C144&lt;=4))),"Yes","Needs review"))</x:f>
      </x:c>
    </x:row>
    <x:row r="145" ht="72" customHeight="1">
      <x:c r="A145" s="22"/>
      <x:c r="B145" s="22"/>
      <x:c r="C145" s="22"/>
      <x:c r="D145" s="22"/>
      <x:c r="E145" s="22"/>
      <x:c r="F145" s="22"/>
      <x:c r="G145" s="22"/>
      <x:c r="H145" s="22"/>
      <x:c r="I145" s="24"/>
      <x:c r="J145" s="18" t="str">
        <x:f>IF(A145="","",IF(COUNTIF('Skill Log'!$A$7:$A$206,A145)&lt;&gt;1,"Check evidence ID",INDEX('Skill Log'!$B$7:$B$206,MATCH(A145,'Skill Log'!$A$7:$A$206,0))))</x:f>
      </x:c>
      <x:c r="K145" s="18" t="str">
        <x:f>IF(A145="","",IF(AND(COUNTIF($A$7:$A$206,A145)=1,COUNTIF('Skill Log'!$A$7:$A$206,A145)=1,D145="Yes",OR(B145="Product",B145="Observation",B145="Conversation"),ISNUMBER(I145),I145&lt;=Home!$J$4,OR(C145="",AND(ISNUMBER(C145),C145=INT(C145),C145&gt;=1,C145&lt;=4))),"Yes","Needs review"))</x:f>
      </x:c>
    </x:row>
    <x:row r="146" ht="72" customHeight="1">
      <x:c r="A146" s="22"/>
      <x:c r="B146" s="22"/>
      <x:c r="C146" s="22"/>
      <x:c r="D146" s="22"/>
      <x:c r="E146" s="22"/>
      <x:c r="F146" s="22"/>
      <x:c r="G146" s="22"/>
      <x:c r="H146" s="22"/>
      <x:c r="I146" s="24"/>
      <x:c r="J146" s="17" t="str">
        <x:f>IF(A146="","",IF(COUNTIF('Skill Log'!$A$7:$A$206,A146)&lt;&gt;1,"Check evidence ID",INDEX('Skill Log'!$B$7:$B$206,MATCH(A146,'Skill Log'!$A$7:$A$206,0))))</x:f>
      </x:c>
      <x:c r="K146" s="17" t="str">
        <x:f>IF(A146="","",IF(AND(COUNTIF($A$7:$A$206,A146)=1,COUNTIF('Skill Log'!$A$7:$A$206,A146)=1,D146="Yes",OR(B146="Product",B146="Observation",B146="Conversation"),ISNUMBER(I146),I146&lt;=Home!$J$4,OR(C146="",AND(ISNUMBER(C146),C146=INT(C146),C146&gt;=1,C146&lt;=4))),"Yes","Needs review"))</x:f>
      </x:c>
    </x:row>
    <x:row r="147" ht="72" customHeight="1">
      <x:c r="A147" s="22"/>
      <x:c r="B147" s="22"/>
      <x:c r="C147" s="22"/>
      <x:c r="D147" s="22"/>
      <x:c r="E147" s="22"/>
      <x:c r="F147" s="22"/>
      <x:c r="G147" s="22"/>
      <x:c r="H147" s="22"/>
      <x:c r="I147" s="24"/>
      <x:c r="J147" s="18" t="str">
        <x:f>IF(A147="","",IF(COUNTIF('Skill Log'!$A$7:$A$206,A147)&lt;&gt;1,"Check evidence ID",INDEX('Skill Log'!$B$7:$B$206,MATCH(A147,'Skill Log'!$A$7:$A$206,0))))</x:f>
      </x:c>
      <x:c r="K147" s="18" t="str">
        <x:f>IF(A147="","",IF(AND(COUNTIF($A$7:$A$206,A147)=1,COUNTIF('Skill Log'!$A$7:$A$206,A147)=1,D147="Yes",OR(B147="Product",B147="Observation",B147="Conversation"),ISNUMBER(I147),I147&lt;=Home!$J$4,OR(C147="",AND(ISNUMBER(C147),C147=INT(C147),C147&gt;=1,C147&lt;=4))),"Yes","Needs review"))</x:f>
      </x:c>
    </x:row>
    <x:row r="148" ht="72" customHeight="1">
      <x:c r="A148" s="22"/>
      <x:c r="B148" s="22"/>
      <x:c r="C148" s="22"/>
      <x:c r="D148" s="22"/>
      <x:c r="E148" s="22"/>
      <x:c r="F148" s="22"/>
      <x:c r="G148" s="22"/>
      <x:c r="H148" s="22"/>
      <x:c r="I148" s="24"/>
      <x:c r="J148" s="17" t="str">
        <x:f>IF(A148="","",IF(COUNTIF('Skill Log'!$A$7:$A$206,A148)&lt;&gt;1,"Check evidence ID",INDEX('Skill Log'!$B$7:$B$206,MATCH(A148,'Skill Log'!$A$7:$A$206,0))))</x:f>
      </x:c>
      <x:c r="K148" s="17" t="str">
        <x:f>IF(A148="","",IF(AND(COUNTIF($A$7:$A$206,A148)=1,COUNTIF('Skill Log'!$A$7:$A$206,A148)=1,D148="Yes",OR(B148="Product",B148="Observation",B148="Conversation"),ISNUMBER(I148),I148&lt;=Home!$J$4,OR(C148="",AND(ISNUMBER(C148),C148=INT(C148),C148&gt;=1,C148&lt;=4))),"Yes","Needs review"))</x:f>
      </x:c>
    </x:row>
    <x:row r="149" ht="72" customHeight="1">
      <x:c r="A149" s="22"/>
      <x:c r="B149" s="22"/>
      <x:c r="C149" s="22"/>
      <x:c r="D149" s="22"/>
      <x:c r="E149" s="22"/>
      <x:c r="F149" s="22"/>
      <x:c r="G149" s="22"/>
      <x:c r="H149" s="22"/>
      <x:c r="I149" s="24"/>
      <x:c r="J149" s="18" t="str">
        <x:f>IF(A149="","",IF(COUNTIF('Skill Log'!$A$7:$A$206,A149)&lt;&gt;1,"Check evidence ID",INDEX('Skill Log'!$B$7:$B$206,MATCH(A149,'Skill Log'!$A$7:$A$206,0))))</x:f>
      </x:c>
      <x:c r="K149" s="18" t="str">
        <x:f>IF(A149="","",IF(AND(COUNTIF($A$7:$A$206,A149)=1,COUNTIF('Skill Log'!$A$7:$A$206,A149)=1,D149="Yes",OR(B149="Product",B149="Observation",B149="Conversation"),ISNUMBER(I149),I149&lt;=Home!$J$4,OR(C149="",AND(ISNUMBER(C149),C149=INT(C149),C149&gt;=1,C149&lt;=4))),"Yes","Needs review"))</x:f>
      </x:c>
    </x:row>
    <x:row r="150" ht="72" customHeight="1">
      <x:c r="A150" s="22"/>
      <x:c r="B150" s="22"/>
      <x:c r="C150" s="22"/>
      <x:c r="D150" s="22"/>
      <x:c r="E150" s="22"/>
      <x:c r="F150" s="22"/>
      <x:c r="G150" s="22"/>
      <x:c r="H150" s="22"/>
      <x:c r="I150" s="24"/>
      <x:c r="J150" s="17" t="str">
        <x:f>IF(A150="","",IF(COUNTIF('Skill Log'!$A$7:$A$206,A150)&lt;&gt;1,"Check evidence ID",INDEX('Skill Log'!$B$7:$B$206,MATCH(A150,'Skill Log'!$A$7:$A$206,0))))</x:f>
      </x:c>
      <x:c r="K150" s="17" t="str">
        <x:f>IF(A150="","",IF(AND(COUNTIF($A$7:$A$206,A150)=1,COUNTIF('Skill Log'!$A$7:$A$206,A150)=1,D150="Yes",OR(B150="Product",B150="Observation",B150="Conversation"),ISNUMBER(I150),I150&lt;=Home!$J$4,OR(C150="",AND(ISNUMBER(C150),C150=INT(C150),C150&gt;=1,C150&lt;=4))),"Yes","Needs review"))</x:f>
      </x:c>
    </x:row>
    <x:row r="151" ht="72" customHeight="1">
      <x:c r="A151" s="22"/>
      <x:c r="B151" s="22"/>
      <x:c r="C151" s="22"/>
      <x:c r="D151" s="22"/>
      <x:c r="E151" s="22"/>
      <x:c r="F151" s="22"/>
      <x:c r="G151" s="22"/>
      <x:c r="H151" s="22"/>
      <x:c r="I151" s="24"/>
      <x:c r="J151" s="18" t="str">
        <x:f>IF(A151="","",IF(COUNTIF('Skill Log'!$A$7:$A$206,A151)&lt;&gt;1,"Check evidence ID",INDEX('Skill Log'!$B$7:$B$206,MATCH(A151,'Skill Log'!$A$7:$A$206,0))))</x:f>
      </x:c>
      <x:c r="K151" s="18" t="str">
        <x:f>IF(A151="","",IF(AND(COUNTIF($A$7:$A$206,A151)=1,COUNTIF('Skill Log'!$A$7:$A$206,A151)=1,D151="Yes",OR(B151="Product",B151="Observation",B151="Conversation"),ISNUMBER(I151),I151&lt;=Home!$J$4,OR(C151="",AND(ISNUMBER(C151),C151=INT(C151),C151&gt;=1,C151&lt;=4))),"Yes","Needs review"))</x:f>
      </x:c>
    </x:row>
    <x:row r="152" ht="72" customHeight="1">
      <x:c r="A152" s="22"/>
      <x:c r="B152" s="22"/>
      <x:c r="C152" s="22"/>
      <x:c r="D152" s="22"/>
      <x:c r="E152" s="22"/>
      <x:c r="F152" s="22"/>
      <x:c r="G152" s="22"/>
      <x:c r="H152" s="22"/>
      <x:c r="I152" s="24"/>
      <x:c r="J152" s="17" t="str">
        <x:f>IF(A152="","",IF(COUNTIF('Skill Log'!$A$7:$A$206,A152)&lt;&gt;1,"Check evidence ID",INDEX('Skill Log'!$B$7:$B$206,MATCH(A152,'Skill Log'!$A$7:$A$206,0))))</x:f>
      </x:c>
      <x:c r="K152" s="17" t="str">
        <x:f>IF(A152="","",IF(AND(COUNTIF($A$7:$A$206,A152)=1,COUNTIF('Skill Log'!$A$7:$A$206,A152)=1,D152="Yes",OR(B152="Product",B152="Observation",B152="Conversation"),ISNUMBER(I152),I152&lt;=Home!$J$4,OR(C152="",AND(ISNUMBER(C152),C152=INT(C152),C152&gt;=1,C152&lt;=4))),"Yes","Needs review"))</x:f>
      </x:c>
    </x:row>
    <x:row r="153" ht="72" customHeight="1">
      <x:c r="A153" s="22"/>
      <x:c r="B153" s="22"/>
      <x:c r="C153" s="22"/>
      <x:c r="D153" s="22"/>
      <x:c r="E153" s="22"/>
      <x:c r="F153" s="22"/>
      <x:c r="G153" s="22"/>
      <x:c r="H153" s="22"/>
      <x:c r="I153" s="24"/>
      <x:c r="J153" s="18" t="str">
        <x:f>IF(A153="","",IF(COUNTIF('Skill Log'!$A$7:$A$206,A153)&lt;&gt;1,"Check evidence ID",INDEX('Skill Log'!$B$7:$B$206,MATCH(A153,'Skill Log'!$A$7:$A$206,0))))</x:f>
      </x:c>
      <x:c r="K153" s="18" t="str">
        <x:f>IF(A153="","",IF(AND(COUNTIF($A$7:$A$206,A153)=1,COUNTIF('Skill Log'!$A$7:$A$206,A153)=1,D153="Yes",OR(B153="Product",B153="Observation",B153="Conversation"),ISNUMBER(I153),I153&lt;=Home!$J$4,OR(C153="",AND(ISNUMBER(C153),C153=INT(C153),C153&gt;=1,C153&lt;=4))),"Yes","Needs review"))</x:f>
      </x:c>
    </x:row>
    <x:row r="154" ht="72" customHeight="1">
      <x:c r="A154" s="22"/>
      <x:c r="B154" s="22"/>
      <x:c r="C154" s="22"/>
      <x:c r="D154" s="22"/>
      <x:c r="E154" s="22"/>
      <x:c r="F154" s="22"/>
      <x:c r="G154" s="22"/>
      <x:c r="H154" s="22"/>
      <x:c r="I154" s="24"/>
      <x:c r="J154" s="17" t="str">
        <x:f>IF(A154="","",IF(COUNTIF('Skill Log'!$A$7:$A$206,A154)&lt;&gt;1,"Check evidence ID",INDEX('Skill Log'!$B$7:$B$206,MATCH(A154,'Skill Log'!$A$7:$A$206,0))))</x:f>
      </x:c>
      <x:c r="K154" s="17" t="str">
        <x:f>IF(A154="","",IF(AND(COUNTIF($A$7:$A$206,A154)=1,COUNTIF('Skill Log'!$A$7:$A$206,A154)=1,D154="Yes",OR(B154="Product",B154="Observation",B154="Conversation"),ISNUMBER(I154),I154&lt;=Home!$J$4,OR(C154="",AND(ISNUMBER(C154),C154=INT(C154),C154&gt;=1,C154&lt;=4))),"Yes","Needs review"))</x:f>
      </x:c>
    </x:row>
    <x:row r="155" ht="72" customHeight="1">
      <x:c r="A155" s="22"/>
      <x:c r="B155" s="22"/>
      <x:c r="C155" s="22"/>
      <x:c r="D155" s="22"/>
      <x:c r="E155" s="22"/>
      <x:c r="F155" s="22"/>
      <x:c r="G155" s="22"/>
      <x:c r="H155" s="22"/>
      <x:c r="I155" s="24"/>
      <x:c r="J155" s="18" t="str">
        <x:f>IF(A155="","",IF(COUNTIF('Skill Log'!$A$7:$A$206,A155)&lt;&gt;1,"Check evidence ID",INDEX('Skill Log'!$B$7:$B$206,MATCH(A155,'Skill Log'!$A$7:$A$206,0))))</x:f>
      </x:c>
      <x:c r="K155" s="18" t="str">
        <x:f>IF(A155="","",IF(AND(COUNTIF($A$7:$A$206,A155)=1,COUNTIF('Skill Log'!$A$7:$A$206,A155)=1,D155="Yes",OR(B155="Product",B155="Observation",B155="Conversation"),ISNUMBER(I155),I155&lt;=Home!$J$4,OR(C155="",AND(ISNUMBER(C155),C155=INT(C155),C155&gt;=1,C155&lt;=4))),"Yes","Needs review"))</x:f>
      </x:c>
    </x:row>
    <x:row r="156" ht="72" customHeight="1">
      <x:c r="A156" s="22"/>
      <x:c r="B156" s="22"/>
      <x:c r="C156" s="22"/>
      <x:c r="D156" s="22"/>
      <x:c r="E156" s="22"/>
      <x:c r="F156" s="22"/>
      <x:c r="G156" s="22"/>
      <x:c r="H156" s="22"/>
      <x:c r="I156" s="24"/>
      <x:c r="J156" s="17" t="str">
        <x:f>IF(A156="","",IF(COUNTIF('Skill Log'!$A$7:$A$206,A156)&lt;&gt;1,"Check evidence ID",INDEX('Skill Log'!$B$7:$B$206,MATCH(A156,'Skill Log'!$A$7:$A$206,0))))</x:f>
      </x:c>
      <x:c r="K156" s="17" t="str">
        <x:f>IF(A156="","",IF(AND(COUNTIF($A$7:$A$206,A156)=1,COUNTIF('Skill Log'!$A$7:$A$206,A156)=1,D156="Yes",OR(B156="Product",B156="Observation",B156="Conversation"),ISNUMBER(I156),I156&lt;=Home!$J$4,OR(C156="",AND(ISNUMBER(C156),C156=INT(C156),C156&gt;=1,C156&lt;=4))),"Yes","Needs review"))</x:f>
      </x:c>
    </x:row>
    <x:row r="157" ht="72" customHeight="1">
      <x:c r="A157" s="22"/>
      <x:c r="B157" s="22"/>
      <x:c r="C157" s="22"/>
      <x:c r="D157" s="22"/>
      <x:c r="E157" s="22"/>
      <x:c r="F157" s="22"/>
      <x:c r="G157" s="22"/>
      <x:c r="H157" s="22"/>
      <x:c r="I157" s="24"/>
      <x:c r="J157" s="18" t="str">
        <x:f>IF(A157="","",IF(COUNTIF('Skill Log'!$A$7:$A$206,A157)&lt;&gt;1,"Check evidence ID",INDEX('Skill Log'!$B$7:$B$206,MATCH(A157,'Skill Log'!$A$7:$A$206,0))))</x:f>
      </x:c>
      <x:c r="K157" s="18" t="str">
        <x:f>IF(A157="","",IF(AND(COUNTIF($A$7:$A$206,A157)=1,COUNTIF('Skill Log'!$A$7:$A$206,A157)=1,D157="Yes",OR(B157="Product",B157="Observation",B157="Conversation"),ISNUMBER(I157),I157&lt;=Home!$J$4,OR(C157="",AND(ISNUMBER(C157),C157=INT(C157),C157&gt;=1,C157&lt;=4))),"Yes","Needs review"))</x:f>
      </x:c>
    </x:row>
    <x:row r="158" ht="72" customHeight="1">
      <x:c r="A158" s="22"/>
      <x:c r="B158" s="22"/>
      <x:c r="C158" s="22"/>
      <x:c r="D158" s="22"/>
      <x:c r="E158" s="22"/>
      <x:c r="F158" s="22"/>
      <x:c r="G158" s="22"/>
      <x:c r="H158" s="22"/>
      <x:c r="I158" s="24"/>
      <x:c r="J158" s="17" t="str">
        <x:f>IF(A158="","",IF(COUNTIF('Skill Log'!$A$7:$A$206,A158)&lt;&gt;1,"Check evidence ID",INDEX('Skill Log'!$B$7:$B$206,MATCH(A158,'Skill Log'!$A$7:$A$206,0))))</x:f>
      </x:c>
      <x:c r="K158" s="17" t="str">
        <x:f>IF(A158="","",IF(AND(COUNTIF($A$7:$A$206,A158)=1,COUNTIF('Skill Log'!$A$7:$A$206,A158)=1,D158="Yes",OR(B158="Product",B158="Observation",B158="Conversation"),ISNUMBER(I158),I158&lt;=Home!$J$4,OR(C158="",AND(ISNUMBER(C158),C158=INT(C158),C158&gt;=1,C158&lt;=4))),"Yes","Needs review"))</x:f>
      </x:c>
    </x:row>
    <x:row r="159" ht="72" customHeight="1">
      <x:c r="A159" s="22"/>
      <x:c r="B159" s="22"/>
      <x:c r="C159" s="22"/>
      <x:c r="D159" s="22"/>
      <x:c r="E159" s="22"/>
      <x:c r="F159" s="22"/>
      <x:c r="G159" s="22"/>
      <x:c r="H159" s="22"/>
      <x:c r="I159" s="24"/>
      <x:c r="J159" s="18" t="str">
        <x:f>IF(A159="","",IF(COUNTIF('Skill Log'!$A$7:$A$206,A159)&lt;&gt;1,"Check evidence ID",INDEX('Skill Log'!$B$7:$B$206,MATCH(A159,'Skill Log'!$A$7:$A$206,0))))</x:f>
      </x:c>
      <x:c r="K159" s="18" t="str">
        <x:f>IF(A159="","",IF(AND(COUNTIF($A$7:$A$206,A159)=1,COUNTIF('Skill Log'!$A$7:$A$206,A159)=1,D159="Yes",OR(B159="Product",B159="Observation",B159="Conversation"),ISNUMBER(I159),I159&lt;=Home!$J$4,OR(C159="",AND(ISNUMBER(C159),C159=INT(C159),C159&gt;=1,C159&lt;=4))),"Yes","Needs review"))</x:f>
      </x:c>
    </x:row>
    <x:row r="160" ht="72" customHeight="1">
      <x:c r="A160" s="22"/>
      <x:c r="B160" s="22"/>
      <x:c r="C160" s="22"/>
      <x:c r="D160" s="22"/>
      <x:c r="E160" s="22"/>
      <x:c r="F160" s="22"/>
      <x:c r="G160" s="22"/>
      <x:c r="H160" s="22"/>
      <x:c r="I160" s="24"/>
      <x:c r="J160" s="17" t="str">
        <x:f>IF(A160="","",IF(COUNTIF('Skill Log'!$A$7:$A$206,A160)&lt;&gt;1,"Check evidence ID",INDEX('Skill Log'!$B$7:$B$206,MATCH(A160,'Skill Log'!$A$7:$A$206,0))))</x:f>
      </x:c>
      <x:c r="K160" s="17" t="str">
        <x:f>IF(A160="","",IF(AND(COUNTIF($A$7:$A$206,A160)=1,COUNTIF('Skill Log'!$A$7:$A$206,A160)=1,D160="Yes",OR(B160="Product",B160="Observation",B160="Conversation"),ISNUMBER(I160),I160&lt;=Home!$J$4,OR(C160="",AND(ISNUMBER(C160),C160=INT(C160),C160&gt;=1,C160&lt;=4))),"Yes","Needs review"))</x:f>
      </x:c>
    </x:row>
    <x:row r="161" ht="72" customHeight="1">
      <x:c r="A161" s="22"/>
      <x:c r="B161" s="22"/>
      <x:c r="C161" s="22"/>
      <x:c r="D161" s="22"/>
      <x:c r="E161" s="22"/>
      <x:c r="F161" s="22"/>
      <x:c r="G161" s="22"/>
      <x:c r="H161" s="22"/>
      <x:c r="I161" s="24"/>
      <x:c r="J161" s="18" t="str">
        <x:f>IF(A161="","",IF(COUNTIF('Skill Log'!$A$7:$A$206,A161)&lt;&gt;1,"Check evidence ID",INDEX('Skill Log'!$B$7:$B$206,MATCH(A161,'Skill Log'!$A$7:$A$206,0))))</x:f>
      </x:c>
      <x:c r="K161" s="18" t="str">
        <x:f>IF(A161="","",IF(AND(COUNTIF($A$7:$A$206,A161)=1,COUNTIF('Skill Log'!$A$7:$A$206,A161)=1,D161="Yes",OR(B161="Product",B161="Observation",B161="Conversation"),ISNUMBER(I161),I161&lt;=Home!$J$4,OR(C161="",AND(ISNUMBER(C161),C161=INT(C161),C161&gt;=1,C161&lt;=4))),"Yes","Needs review"))</x:f>
      </x:c>
    </x:row>
    <x:row r="162" ht="72" customHeight="1">
      <x:c r="A162" s="22"/>
      <x:c r="B162" s="22"/>
      <x:c r="C162" s="22"/>
      <x:c r="D162" s="22"/>
      <x:c r="E162" s="22"/>
      <x:c r="F162" s="22"/>
      <x:c r="G162" s="22"/>
      <x:c r="H162" s="22"/>
      <x:c r="I162" s="24"/>
      <x:c r="J162" s="17" t="str">
        <x:f>IF(A162="","",IF(COUNTIF('Skill Log'!$A$7:$A$206,A162)&lt;&gt;1,"Check evidence ID",INDEX('Skill Log'!$B$7:$B$206,MATCH(A162,'Skill Log'!$A$7:$A$206,0))))</x:f>
      </x:c>
      <x:c r="K162" s="17" t="str">
        <x:f>IF(A162="","",IF(AND(COUNTIF($A$7:$A$206,A162)=1,COUNTIF('Skill Log'!$A$7:$A$206,A162)=1,D162="Yes",OR(B162="Product",B162="Observation",B162="Conversation"),ISNUMBER(I162),I162&lt;=Home!$J$4,OR(C162="",AND(ISNUMBER(C162),C162=INT(C162),C162&gt;=1,C162&lt;=4))),"Yes","Needs review"))</x:f>
      </x:c>
    </x:row>
    <x:row r="163" ht="72" customHeight="1">
      <x:c r="A163" s="22"/>
      <x:c r="B163" s="22"/>
      <x:c r="C163" s="22"/>
      <x:c r="D163" s="22"/>
      <x:c r="E163" s="22"/>
      <x:c r="F163" s="22"/>
      <x:c r="G163" s="22"/>
      <x:c r="H163" s="22"/>
      <x:c r="I163" s="24"/>
      <x:c r="J163" s="18" t="str">
        <x:f>IF(A163="","",IF(COUNTIF('Skill Log'!$A$7:$A$206,A163)&lt;&gt;1,"Check evidence ID",INDEX('Skill Log'!$B$7:$B$206,MATCH(A163,'Skill Log'!$A$7:$A$206,0))))</x:f>
      </x:c>
      <x:c r="K163" s="18" t="str">
        <x:f>IF(A163="","",IF(AND(COUNTIF($A$7:$A$206,A163)=1,COUNTIF('Skill Log'!$A$7:$A$206,A163)=1,D163="Yes",OR(B163="Product",B163="Observation",B163="Conversation"),ISNUMBER(I163),I163&lt;=Home!$J$4,OR(C163="",AND(ISNUMBER(C163),C163=INT(C163),C163&gt;=1,C163&lt;=4))),"Yes","Needs review"))</x:f>
      </x:c>
    </x:row>
    <x:row r="164" ht="72" customHeight="1">
      <x:c r="A164" s="22"/>
      <x:c r="B164" s="22"/>
      <x:c r="C164" s="22"/>
      <x:c r="D164" s="22"/>
      <x:c r="E164" s="22"/>
      <x:c r="F164" s="22"/>
      <x:c r="G164" s="22"/>
      <x:c r="H164" s="22"/>
      <x:c r="I164" s="24"/>
      <x:c r="J164" s="17" t="str">
        <x:f>IF(A164="","",IF(COUNTIF('Skill Log'!$A$7:$A$206,A164)&lt;&gt;1,"Check evidence ID",INDEX('Skill Log'!$B$7:$B$206,MATCH(A164,'Skill Log'!$A$7:$A$206,0))))</x:f>
      </x:c>
      <x:c r="K164" s="17" t="str">
        <x:f>IF(A164="","",IF(AND(COUNTIF($A$7:$A$206,A164)=1,COUNTIF('Skill Log'!$A$7:$A$206,A164)=1,D164="Yes",OR(B164="Product",B164="Observation",B164="Conversation"),ISNUMBER(I164),I164&lt;=Home!$J$4,OR(C164="",AND(ISNUMBER(C164),C164=INT(C164),C164&gt;=1,C164&lt;=4))),"Yes","Needs review"))</x:f>
      </x:c>
    </x:row>
    <x:row r="165" ht="72" customHeight="1">
      <x:c r="A165" s="22"/>
      <x:c r="B165" s="22"/>
      <x:c r="C165" s="22"/>
      <x:c r="D165" s="22"/>
      <x:c r="E165" s="22"/>
      <x:c r="F165" s="22"/>
      <x:c r="G165" s="22"/>
      <x:c r="H165" s="22"/>
      <x:c r="I165" s="24"/>
      <x:c r="J165" s="18" t="str">
        <x:f>IF(A165="","",IF(COUNTIF('Skill Log'!$A$7:$A$206,A165)&lt;&gt;1,"Check evidence ID",INDEX('Skill Log'!$B$7:$B$206,MATCH(A165,'Skill Log'!$A$7:$A$206,0))))</x:f>
      </x:c>
      <x:c r="K165" s="18" t="str">
        <x:f>IF(A165="","",IF(AND(COUNTIF($A$7:$A$206,A165)=1,COUNTIF('Skill Log'!$A$7:$A$206,A165)=1,D165="Yes",OR(B165="Product",B165="Observation",B165="Conversation"),ISNUMBER(I165),I165&lt;=Home!$J$4,OR(C165="",AND(ISNUMBER(C165),C165=INT(C165),C165&gt;=1,C165&lt;=4))),"Yes","Needs review"))</x:f>
      </x:c>
    </x:row>
    <x:row r="166" ht="72" customHeight="1">
      <x:c r="A166" s="22"/>
      <x:c r="B166" s="22"/>
      <x:c r="C166" s="22"/>
      <x:c r="D166" s="22"/>
      <x:c r="E166" s="22"/>
      <x:c r="F166" s="22"/>
      <x:c r="G166" s="22"/>
      <x:c r="H166" s="22"/>
      <x:c r="I166" s="24"/>
      <x:c r="J166" s="17" t="str">
        <x:f>IF(A166="","",IF(COUNTIF('Skill Log'!$A$7:$A$206,A166)&lt;&gt;1,"Check evidence ID",INDEX('Skill Log'!$B$7:$B$206,MATCH(A166,'Skill Log'!$A$7:$A$206,0))))</x:f>
      </x:c>
      <x:c r="K166" s="17" t="str">
        <x:f>IF(A166="","",IF(AND(COUNTIF($A$7:$A$206,A166)=1,COUNTIF('Skill Log'!$A$7:$A$206,A166)=1,D166="Yes",OR(B166="Product",B166="Observation",B166="Conversation"),ISNUMBER(I166),I166&lt;=Home!$J$4,OR(C166="",AND(ISNUMBER(C166),C166=INT(C166),C166&gt;=1,C166&lt;=4))),"Yes","Needs review"))</x:f>
      </x:c>
    </x:row>
    <x:row r="167" ht="72" customHeight="1">
      <x:c r="A167" s="22"/>
      <x:c r="B167" s="22"/>
      <x:c r="C167" s="22"/>
      <x:c r="D167" s="22"/>
      <x:c r="E167" s="22"/>
      <x:c r="F167" s="22"/>
      <x:c r="G167" s="22"/>
      <x:c r="H167" s="22"/>
      <x:c r="I167" s="24"/>
      <x:c r="J167" s="18" t="str">
        <x:f>IF(A167="","",IF(COUNTIF('Skill Log'!$A$7:$A$206,A167)&lt;&gt;1,"Check evidence ID",INDEX('Skill Log'!$B$7:$B$206,MATCH(A167,'Skill Log'!$A$7:$A$206,0))))</x:f>
      </x:c>
      <x:c r="K167" s="18" t="str">
        <x:f>IF(A167="","",IF(AND(COUNTIF($A$7:$A$206,A167)=1,COUNTIF('Skill Log'!$A$7:$A$206,A167)=1,D167="Yes",OR(B167="Product",B167="Observation",B167="Conversation"),ISNUMBER(I167),I167&lt;=Home!$J$4,OR(C167="",AND(ISNUMBER(C167),C167=INT(C167),C167&gt;=1,C167&lt;=4))),"Yes","Needs review"))</x:f>
      </x:c>
    </x:row>
    <x:row r="168" ht="72" customHeight="1">
      <x:c r="A168" s="22"/>
      <x:c r="B168" s="22"/>
      <x:c r="C168" s="22"/>
      <x:c r="D168" s="22"/>
      <x:c r="E168" s="22"/>
      <x:c r="F168" s="22"/>
      <x:c r="G168" s="22"/>
      <x:c r="H168" s="22"/>
      <x:c r="I168" s="24"/>
      <x:c r="J168" s="17" t="str">
        <x:f>IF(A168="","",IF(COUNTIF('Skill Log'!$A$7:$A$206,A168)&lt;&gt;1,"Check evidence ID",INDEX('Skill Log'!$B$7:$B$206,MATCH(A168,'Skill Log'!$A$7:$A$206,0))))</x:f>
      </x:c>
      <x:c r="K168" s="17" t="str">
        <x:f>IF(A168="","",IF(AND(COUNTIF($A$7:$A$206,A168)=1,COUNTIF('Skill Log'!$A$7:$A$206,A168)=1,D168="Yes",OR(B168="Product",B168="Observation",B168="Conversation"),ISNUMBER(I168),I168&lt;=Home!$J$4,OR(C168="",AND(ISNUMBER(C168),C168=INT(C168),C168&gt;=1,C168&lt;=4))),"Yes","Needs review"))</x:f>
      </x:c>
    </x:row>
    <x:row r="169" ht="72" customHeight="1">
      <x:c r="A169" s="22"/>
      <x:c r="B169" s="22"/>
      <x:c r="C169" s="22"/>
      <x:c r="D169" s="22"/>
      <x:c r="E169" s="22"/>
      <x:c r="F169" s="22"/>
      <x:c r="G169" s="22"/>
      <x:c r="H169" s="22"/>
      <x:c r="I169" s="24"/>
      <x:c r="J169" s="18" t="str">
        <x:f>IF(A169="","",IF(COUNTIF('Skill Log'!$A$7:$A$206,A169)&lt;&gt;1,"Check evidence ID",INDEX('Skill Log'!$B$7:$B$206,MATCH(A169,'Skill Log'!$A$7:$A$206,0))))</x:f>
      </x:c>
      <x:c r="K169" s="18" t="str">
        <x:f>IF(A169="","",IF(AND(COUNTIF($A$7:$A$206,A169)=1,COUNTIF('Skill Log'!$A$7:$A$206,A169)=1,D169="Yes",OR(B169="Product",B169="Observation",B169="Conversation"),ISNUMBER(I169),I169&lt;=Home!$J$4,OR(C169="",AND(ISNUMBER(C169),C169=INT(C169),C169&gt;=1,C169&lt;=4))),"Yes","Needs review"))</x:f>
      </x:c>
    </x:row>
    <x:row r="170" ht="72" customHeight="1">
      <x:c r="A170" s="22"/>
      <x:c r="B170" s="22"/>
      <x:c r="C170" s="22"/>
      <x:c r="D170" s="22"/>
      <x:c r="E170" s="22"/>
      <x:c r="F170" s="22"/>
      <x:c r="G170" s="22"/>
      <x:c r="H170" s="22"/>
      <x:c r="I170" s="24"/>
      <x:c r="J170" s="17" t="str">
        <x:f>IF(A170="","",IF(COUNTIF('Skill Log'!$A$7:$A$206,A170)&lt;&gt;1,"Check evidence ID",INDEX('Skill Log'!$B$7:$B$206,MATCH(A170,'Skill Log'!$A$7:$A$206,0))))</x:f>
      </x:c>
      <x:c r="K170" s="17" t="str">
        <x:f>IF(A170="","",IF(AND(COUNTIF($A$7:$A$206,A170)=1,COUNTIF('Skill Log'!$A$7:$A$206,A170)=1,D170="Yes",OR(B170="Product",B170="Observation",B170="Conversation"),ISNUMBER(I170),I170&lt;=Home!$J$4,OR(C170="",AND(ISNUMBER(C170),C170=INT(C170),C170&gt;=1,C170&lt;=4))),"Yes","Needs review"))</x:f>
      </x:c>
    </x:row>
    <x:row r="171" ht="72" customHeight="1">
      <x:c r="A171" s="22"/>
      <x:c r="B171" s="22"/>
      <x:c r="C171" s="22"/>
      <x:c r="D171" s="22"/>
      <x:c r="E171" s="22"/>
      <x:c r="F171" s="22"/>
      <x:c r="G171" s="22"/>
      <x:c r="H171" s="22"/>
      <x:c r="I171" s="24"/>
      <x:c r="J171" s="18" t="str">
        <x:f>IF(A171="","",IF(COUNTIF('Skill Log'!$A$7:$A$206,A171)&lt;&gt;1,"Check evidence ID",INDEX('Skill Log'!$B$7:$B$206,MATCH(A171,'Skill Log'!$A$7:$A$206,0))))</x:f>
      </x:c>
      <x:c r="K171" s="18" t="str">
        <x:f>IF(A171="","",IF(AND(COUNTIF($A$7:$A$206,A171)=1,COUNTIF('Skill Log'!$A$7:$A$206,A171)=1,D171="Yes",OR(B171="Product",B171="Observation",B171="Conversation"),ISNUMBER(I171),I171&lt;=Home!$J$4,OR(C171="",AND(ISNUMBER(C171),C171=INT(C171),C171&gt;=1,C171&lt;=4))),"Yes","Needs review"))</x:f>
      </x:c>
    </x:row>
    <x:row r="172" ht="72" customHeight="1">
      <x:c r="A172" s="22"/>
      <x:c r="B172" s="22"/>
      <x:c r="C172" s="22"/>
      <x:c r="D172" s="22"/>
      <x:c r="E172" s="22"/>
      <x:c r="F172" s="22"/>
      <x:c r="G172" s="22"/>
      <x:c r="H172" s="22"/>
      <x:c r="I172" s="24"/>
      <x:c r="J172" s="17" t="str">
        <x:f>IF(A172="","",IF(COUNTIF('Skill Log'!$A$7:$A$206,A172)&lt;&gt;1,"Check evidence ID",INDEX('Skill Log'!$B$7:$B$206,MATCH(A172,'Skill Log'!$A$7:$A$206,0))))</x:f>
      </x:c>
      <x:c r="K172" s="17" t="str">
        <x:f>IF(A172="","",IF(AND(COUNTIF($A$7:$A$206,A172)=1,COUNTIF('Skill Log'!$A$7:$A$206,A172)=1,D172="Yes",OR(B172="Product",B172="Observation",B172="Conversation"),ISNUMBER(I172),I172&lt;=Home!$J$4,OR(C172="",AND(ISNUMBER(C172),C172=INT(C172),C172&gt;=1,C172&lt;=4))),"Yes","Needs review"))</x:f>
      </x:c>
    </x:row>
    <x:row r="173" ht="72" customHeight="1">
      <x:c r="A173" s="22"/>
      <x:c r="B173" s="22"/>
      <x:c r="C173" s="22"/>
      <x:c r="D173" s="22"/>
      <x:c r="E173" s="22"/>
      <x:c r="F173" s="22"/>
      <x:c r="G173" s="22"/>
      <x:c r="H173" s="22"/>
      <x:c r="I173" s="24"/>
      <x:c r="J173" s="18" t="str">
        <x:f>IF(A173="","",IF(COUNTIF('Skill Log'!$A$7:$A$206,A173)&lt;&gt;1,"Check evidence ID",INDEX('Skill Log'!$B$7:$B$206,MATCH(A173,'Skill Log'!$A$7:$A$206,0))))</x:f>
      </x:c>
      <x:c r="K173" s="18" t="str">
        <x:f>IF(A173="","",IF(AND(COUNTIF($A$7:$A$206,A173)=1,COUNTIF('Skill Log'!$A$7:$A$206,A173)=1,D173="Yes",OR(B173="Product",B173="Observation",B173="Conversation"),ISNUMBER(I173),I173&lt;=Home!$J$4,OR(C173="",AND(ISNUMBER(C173),C173=INT(C173),C173&gt;=1,C173&lt;=4))),"Yes","Needs review"))</x:f>
      </x:c>
    </x:row>
    <x:row r="174" ht="72" customHeight="1">
      <x:c r="A174" s="22"/>
      <x:c r="B174" s="22"/>
      <x:c r="C174" s="22"/>
      <x:c r="D174" s="22"/>
      <x:c r="E174" s="22"/>
      <x:c r="F174" s="22"/>
      <x:c r="G174" s="22"/>
      <x:c r="H174" s="22"/>
      <x:c r="I174" s="24"/>
      <x:c r="J174" s="17" t="str">
        <x:f>IF(A174="","",IF(COUNTIF('Skill Log'!$A$7:$A$206,A174)&lt;&gt;1,"Check evidence ID",INDEX('Skill Log'!$B$7:$B$206,MATCH(A174,'Skill Log'!$A$7:$A$206,0))))</x:f>
      </x:c>
      <x:c r="K174" s="17" t="str">
        <x:f>IF(A174="","",IF(AND(COUNTIF($A$7:$A$206,A174)=1,COUNTIF('Skill Log'!$A$7:$A$206,A174)=1,D174="Yes",OR(B174="Product",B174="Observation",B174="Conversation"),ISNUMBER(I174),I174&lt;=Home!$J$4,OR(C174="",AND(ISNUMBER(C174),C174=INT(C174),C174&gt;=1,C174&lt;=4))),"Yes","Needs review"))</x:f>
      </x:c>
    </x:row>
    <x:row r="175" ht="72" customHeight="1">
      <x:c r="A175" s="22"/>
      <x:c r="B175" s="22"/>
      <x:c r="C175" s="22"/>
      <x:c r="D175" s="22"/>
      <x:c r="E175" s="22"/>
      <x:c r="F175" s="22"/>
      <x:c r="G175" s="22"/>
      <x:c r="H175" s="22"/>
      <x:c r="I175" s="24"/>
      <x:c r="J175" s="18" t="str">
        <x:f>IF(A175="","",IF(COUNTIF('Skill Log'!$A$7:$A$206,A175)&lt;&gt;1,"Check evidence ID",INDEX('Skill Log'!$B$7:$B$206,MATCH(A175,'Skill Log'!$A$7:$A$206,0))))</x:f>
      </x:c>
      <x:c r="K175" s="18" t="str">
        <x:f>IF(A175="","",IF(AND(COUNTIF($A$7:$A$206,A175)=1,COUNTIF('Skill Log'!$A$7:$A$206,A175)=1,D175="Yes",OR(B175="Product",B175="Observation",B175="Conversation"),ISNUMBER(I175),I175&lt;=Home!$J$4,OR(C175="",AND(ISNUMBER(C175),C175=INT(C175),C175&gt;=1,C175&lt;=4))),"Yes","Needs review"))</x:f>
      </x:c>
    </x:row>
    <x:row r="176" ht="72" customHeight="1">
      <x:c r="A176" s="22"/>
      <x:c r="B176" s="22"/>
      <x:c r="C176" s="22"/>
      <x:c r="D176" s="22"/>
      <x:c r="E176" s="22"/>
      <x:c r="F176" s="22"/>
      <x:c r="G176" s="22"/>
      <x:c r="H176" s="22"/>
      <x:c r="I176" s="24"/>
      <x:c r="J176" s="17" t="str">
        <x:f>IF(A176="","",IF(COUNTIF('Skill Log'!$A$7:$A$206,A176)&lt;&gt;1,"Check evidence ID",INDEX('Skill Log'!$B$7:$B$206,MATCH(A176,'Skill Log'!$A$7:$A$206,0))))</x:f>
      </x:c>
      <x:c r="K176" s="17" t="str">
        <x:f>IF(A176="","",IF(AND(COUNTIF($A$7:$A$206,A176)=1,COUNTIF('Skill Log'!$A$7:$A$206,A176)=1,D176="Yes",OR(B176="Product",B176="Observation",B176="Conversation"),ISNUMBER(I176),I176&lt;=Home!$J$4,OR(C176="",AND(ISNUMBER(C176),C176=INT(C176),C176&gt;=1,C176&lt;=4))),"Yes","Needs review"))</x:f>
      </x:c>
    </x:row>
    <x:row r="177" ht="72" customHeight="1">
      <x:c r="A177" s="22"/>
      <x:c r="B177" s="22"/>
      <x:c r="C177" s="22"/>
      <x:c r="D177" s="22"/>
      <x:c r="E177" s="22"/>
      <x:c r="F177" s="22"/>
      <x:c r="G177" s="22"/>
      <x:c r="H177" s="22"/>
      <x:c r="I177" s="24"/>
      <x:c r="J177" s="18" t="str">
        <x:f>IF(A177="","",IF(COUNTIF('Skill Log'!$A$7:$A$206,A177)&lt;&gt;1,"Check evidence ID",INDEX('Skill Log'!$B$7:$B$206,MATCH(A177,'Skill Log'!$A$7:$A$206,0))))</x:f>
      </x:c>
      <x:c r="K177" s="18" t="str">
        <x:f>IF(A177="","",IF(AND(COUNTIF($A$7:$A$206,A177)=1,COUNTIF('Skill Log'!$A$7:$A$206,A177)=1,D177="Yes",OR(B177="Product",B177="Observation",B177="Conversation"),ISNUMBER(I177),I177&lt;=Home!$J$4,OR(C177="",AND(ISNUMBER(C177),C177=INT(C177),C177&gt;=1,C177&lt;=4))),"Yes","Needs review"))</x:f>
      </x:c>
    </x:row>
    <x:row r="178" ht="72" customHeight="1">
      <x:c r="A178" s="22"/>
      <x:c r="B178" s="22"/>
      <x:c r="C178" s="22"/>
      <x:c r="D178" s="22"/>
      <x:c r="E178" s="22"/>
      <x:c r="F178" s="22"/>
      <x:c r="G178" s="22"/>
      <x:c r="H178" s="22"/>
      <x:c r="I178" s="24"/>
      <x:c r="J178" s="17" t="str">
        <x:f>IF(A178="","",IF(COUNTIF('Skill Log'!$A$7:$A$206,A178)&lt;&gt;1,"Check evidence ID",INDEX('Skill Log'!$B$7:$B$206,MATCH(A178,'Skill Log'!$A$7:$A$206,0))))</x:f>
      </x:c>
      <x:c r="K178" s="17" t="str">
        <x:f>IF(A178="","",IF(AND(COUNTIF($A$7:$A$206,A178)=1,COUNTIF('Skill Log'!$A$7:$A$206,A178)=1,D178="Yes",OR(B178="Product",B178="Observation",B178="Conversation"),ISNUMBER(I178),I178&lt;=Home!$J$4,OR(C178="",AND(ISNUMBER(C178),C178=INT(C178),C178&gt;=1,C178&lt;=4))),"Yes","Needs review"))</x:f>
      </x:c>
    </x:row>
    <x:row r="179" ht="72" customHeight="1">
      <x:c r="A179" s="22"/>
      <x:c r="B179" s="22"/>
      <x:c r="C179" s="22"/>
      <x:c r="D179" s="22"/>
      <x:c r="E179" s="22"/>
      <x:c r="F179" s="22"/>
      <x:c r="G179" s="22"/>
      <x:c r="H179" s="22"/>
      <x:c r="I179" s="24"/>
      <x:c r="J179" s="18" t="str">
        <x:f>IF(A179="","",IF(COUNTIF('Skill Log'!$A$7:$A$206,A179)&lt;&gt;1,"Check evidence ID",INDEX('Skill Log'!$B$7:$B$206,MATCH(A179,'Skill Log'!$A$7:$A$206,0))))</x:f>
      </x:c>
      <x:c r="K179" s="18" t="str">
        <x:f>IF(A179="","",IF(AND(COUNTIF($A$7:$A$206,A179)=1,COUNTIF('Skill Log'!$A$7:$A$206,A179)=1,D179="Yes",OR(B179="Product",B179="Observation",B179="Conversation"),ISNUMBER(I179),I179&lt;=Home!$J$4,OR(C179="",AND(ISNUMBER(C179),C179=INT(C179),C179&gt;=1,C179&lt;=4))),"Yes","Needs review"))</x:f>
      </x:c>
    </x:row>
    <x:row r="180" ht="72" customHeight="1">
      <x:c r="A180" s="22"/>
      <x:c r="B180" s="22"/>
      <x:c r="C180" s="22"/>
      <x:c r="D180" s="22"/>
      <x:c r="E180" s="22"/>
      <x:c r="F180" s="22"/>
      <x:c r="G180" s="22"/>
      <x:c r="H180" s="22"/>
      <x:c r="I180" s="24"/>
      <x:c r="J180" s="17" t="str">
        <x:f>IF(A180="","",IF(COUNTIF('Skill Log'!$A$7:$A$206,A180)&lt;&gt;1,"Check evidence ID",INDEX('Skill Log'!$B$7:$B$206,MATCH(A180,'Skill Log'!$A$7:$A$206,0))))</x:f>
      </x:c>
      <x:c r="K180" s="17" t="str">
        <x:f>IF(A180="","",IF(AND(COUNTIF($A$7:$A$206,A180)=1,COUNTIF('Skill Log'!$A$7:$A$206,A180)=1,D180="Yes",OR(B180="Product",B180="Observation",B180="Conversation"),ISNUMBER(I180),I180&lt;=Home!$J$4,OR(C180="",AND(ISNUMBER(C180),C180=INT(C180),C180&gt;=1,C180&lt;=4))),"Yes","Needs review"))</x:f>
      </x:c>
    </x:row>
    <x:row r="181" ht="72" customHeight="1">
      <x:c r="A181" s="22"/>
      <x:c r="B181" s="22"/>
      <x:c r="C181" s="22"/>
      <x:c r="D181" s="22"/>
      <x:c r="E181" s="22"/>
      <x:c r="F181" s="22"/>
      <x:c r="G181" s="22"/>
      <x:c r="H181" s="22"/>
      <x:c r="I181" s="24"/>
      <x:c r="J181" s="18" t="str">
        <x:f>IF(A181="","",IF(COUNTIF('Skill Log'!$A$7:$A$206,A181)&lt;&gt;1,"Check evidence ID",INDEX('Skill Log'!$B$7:$B$206,MATCH(A181,'Skill Log'!$A$7:$A$206,0))))</x:f>
      </x:c>
      <x:c r="K181" s="18" t="str">
        <x:f>IF(A181="","",IF(AND(COUNTIF($A$7:$A$206,A181)=1,COUNTIF('Skill Log'!$A$7:$A$206,A181)=1,D181="Yes",OR(B181="Product",B181="Observation",B181="Conversation"),ISNUMBER(I181),I181&lt;=Home!$J$4,OR(C181="",AND(ISNUMBER(C181),C181=INT(C181),C181&gt;=1,C181&lt;=4))),"Yes","Needs review"))</x:f>
      </x:c>
    </x:row>
    <x:row r="182" ht="72" customHeight="1">
      <x:c r="A182" s="22"/>
      <x:c r="B182" s="22"/>
      <x:c r="C182" s="22"/>
      <x:c r="D182" s="22"/>
      <x:c r="E182" s="22"/>
      <x:c r="F182" s="22"/>
      <x:c r="G182" s="22"/>
      <x:c r="H182" s="22"/>
      <x:c r="I182" s="24"/>
      <x:c r="J182" s="17" t="str">
        <x:f>IF(A182="","",IF(COUNTIF('Skill Log'!$A$7:$A$206,A182)&lt;&gt;1,"Check evidence ID",INDEX('Skill Log'!$B$7:$B$206,MATCH(A182,'Skill Log'!$A$7:$A$206,0))))</x:f>
      </x:c>
      <x:c r="K182" s="17" t="str">
        <x:f>IF(A182="","",IF(AND(COUNTIF($A$7:$A$206,A182)=1,COUNTIF('Skill Log'!$A$7:$A$206,A182)=1,D182="Yes",OR(B182="Product",B182="Observation",B182="Conversation"),ISNUMBER(I182),I182&lt;=Home!$J$4,OR(C182="",AND(ISNUMBER(C182),C182=INT(C182),C182&gt;=1,C182&lt;=4))),"Yes","Needs review"))</x:f>
      </x:c>
    </x:row>
    <x:row r="183" ht="72" customHeight="1">
      <x:c r="A183" s="22"/>
      <x:c r="B183" s="22"/>
      <x:c r="C183" s="22"/>
      <x:c r="D183" s="22"/>
      <x:c r="E183" s="22"/>
      <x:c r="F183" s="22"/>
      <x:c r="G183" s="22"/>
      <x:c r="H183" s="22"/>
      <x:c r="I183" s="24"/>
      <x:c r="J183" s="18" t="str">
        <x:f>IF(A183="","",IF(COUNTIF('Skill Log'!$A$7:$A$206,A183)&lt;&gt;1,"Check evidence ID",INDEX('Skill Log'!$B$7:$B$206,MATCH(A183,'Skill Log'!$A$7:$A$206,0))))</x:f>
      </x:c>
      <x:c r="K183" s="18" t="str">
        <x:f>IF(A183="","",IF(AND(COUNTIF($A$7:$A$206,A183)=1,COUNTIF('Skill Log'!$A$7:$A$206,A183)=1,D183="Yes",OR(B183="Product",B183="Observation",B183="Conversation"),ISNUMBER(I183),I183&lt;=Home!$J$4,OR(C183="",AND(ISNUMBER(C183),C183=INT(C183),C183&gt;=1,C183&lt;=4))),"Yes","Needs review"))</x:f>
      </x:c>
    </x:row>
    <x:row r="184" ht="72" customHeight="1">
      <x:c r="A184" s="22"/>
      <x:c r="B184" s="22"/>
      <x:c r="C184" s="22"/>
      <x:c r="D184" s="22"/>
      <x:c r="E184" s="22"/>
      <x:c r="F184" s="22"/>
      <x:c r="G184" s="22"/>
      <x:c r="H184" s="22"/>
      <x:c r="I184" s="24"/>
      <x:c r="J184" s="17" t="str">
        <x:f>IF(A184="","",IF(COUNTIF('Skill Log'!$A$7:$A$206,A184)&lt;&gt;1,"Check evidence ID",INDEX('Skill Log'!$B$7:$B$206,MATCH(A184,'Skill Log'!$A$7:$A$206,0))))</x:f>
      </x:c>
      <x:c r="K184" s="17" t="str">
        <x:f>IF(A184="","",IF(AND(COUNTIF($A$7:$A$206,A184)=1,COUNTIF('Skill Log'!$A$7:$A$206,A184)=1,D184="Yes",OR(B184="Product",B184="Observation",B184="Conversation"),ISNUMBER(I184),I184&lt;=Home!$J$4,OR(C184="",AND(ISNUMBER(C184),C184=INT(C184),C184&gt;=1,C184&lt;=4))),"Yes","Needs review"))</x:f>
      </x:c>
    </x:row>
    <x:row r="185" ht="72" customHeight="1">
      <x:c r="A185" s="22"/>
      <x:c r="B185" s="22"/>
      <x:c r="C185" s="22"/>
      <x:c r="D185" s="22"/>
      <x:c r="E185" s="22"/>
      <x:c r="F185" s="22"/>
      <x:c r="G185" s="22"/>
      <x:c r="H185" s="22"/>
      <x:c r="I185" s="24"/>
      <x:c r="J185" s="18" t="str">
        <x:f>IF(A185="","",IF(COUNTIF('Skill Log'!$A$7:$A$206,A185)&lt;&gt;1,"Check evidence ID",INDEX('Skill Log'!$B$7:$B$206,MATCH(A185,'Skill Log'!$A$7:$A$206,0))))</x:f>
      </x:c>
      <x:c r="K185" s="18" t="str">
        <x:f>IF(A185="","",IF(AND(COUNTIF($A$7:$A$206,A185)=1,COUNTIF('Skill Log'!$A$7:$A$206,A185)=1,D185="Yes",OR(B185="Product",B185="Observation",B185="Conversation"),ISNUMBER(I185),I185&lt;=Home!$J$4,OR(C185="",AND(ISNUMBER(C185),C185=INT(C185),C185&gt;=1,C185&lt;=4))),"Yes","Needs review"))</x:f>
      </x:c>
    </x:row>
    <x:row r="186" ht="72" customHeight="1">
      <x:c r="A186" s="22"/>
      <x:c r="B186" s="22"/>
      <x:c r="C186" s="22"/>
      <x:c r="D186" s="22"/>
      <x:c r="E186" s="22"/>
      <x:c r="F186" s="22"/>
      <x:c r="G186" s="22"/>
      <x:c r="H186" s="22"/>
      <x:c r="I186" s="24"/>
      <x:c r="J186" s="17" t="str">
        <x:f>IF(A186="","",IF(COUNTIF('Skill Log'!$A$7:$A$206,A186)&lt;&gt;1,"Check evidence ID",INDEX('Skill Log'!$B$7:$B$206,MATCH(A186,'Skill Log'!$A$7:$A$206,0))))</x:f>
      </x:c>
      <x:c r="K186" s="17" t="str">
        <x:f>IF(A186="","",IF(AND(COUNTIF($A$7:$A$206,A186)=1,COUNTIF('Skill Log'!$A$7:$A$206,A186)=1,D186="Yes",OR(B186="Product",B186="Observation",B186="Conversation"),ISNUMBER(I186),I186&lt;=Home!$J$4,OR(C186="",AND(ISNUMBER(C186),C186=INT(C186),C186&gt;=1,C186&lt;=4))),"Yes","Needs review"))</x:f>
      </x:c>
    </x:row>
    <x:row r="187" ht="72" customHeight="1">
      <x:c r="A187" s="22"/>
      <x:c r="B187" s="22"/>
      <x:c r="C187" s="22"/>
      <x:c r="D187" s="22"/>
      <x:c r="E187" s="22"/>
      <x:c r="F187" s="22"/>
      <x:c r="G187" s="22"/>
      <x:c r="H187" s="22"/>
      <x:c r="I187" s="24"/>
      <x:c r="J187" s="18" t="str">
        <x:f>IF(A187="","",IF(COUNTIF('Skill Log'!$A$7:$A$206,A187)&lt;&gt;1,"Check evidence ID",INDEX('Skill Log'!$B$7:$B$206,MATCH(A187,'Skill Log'!$A$7:$A$206,0))))</x:f>
      </x:c>
      <x:c r="K187" s="18" t="str">
        <x:f>IF(A187="","",IF(AND(COUNTIF($A$7:$A$206,A187)=1,COUNTIF('Skill Log'!$A$7:$A$206,A187)=1,D187="Yes",OR(B187="Product",B187="Observation",B187="Conversation"),ISNUMBER(I187),I187&lt;=Home!$J$4,OR(C187="",AND(ISNUMBER(C187),C187=INT(C187),C187&gt;=1,C187&lt;=4))),"Yes","Needs review"))</x:f>
      </x:c>
    </x:row>
    <x:row r="188" ht="72" customHeight="1">
      <x:c r="A188" s="22"/>
      <x:c r="B188" s="22"/>
      <x:c r="C188" s="22"/>
      <x:c r="D188" s="22"/>
      <x:c r="E188" s="22"/>
      <x:c r="F188" s="22"/>
      <x:c r="G188" s="22"/>
      <x:c r="H188" s="22"/>
      <x:c r="I188" s="24"/>
      <x:c r="J188" s="17" t="str">
        <x:f>IF(A188="","",IF(COUNTIF('Skill Log'!$A$7:$A$206,A188)&lt;&gt;1,"Check evidence ID",INDEX('Skill Log'!$B$7:$B$206,MATCH(A188,'Skill Log'!$A$7:$A$206,0))))</x:f>
      </x:c>
      <x:c r="K188" s="17" t="str">
        <x:f>IF(A188="","",IF(AND(COUNTIF($A$7:$A$206,A188)=1,COUNTIF('Skill Log'!$A$7:$A$206,A188)=1,D188="Yes",OR(B188="Product",B188="Observation",B188="Conversation"),ISNUMBER(I188),I188&lt;=Home!$J$4,OR(C188="",AND(ISNUMBER(C188),C188=INT(C188),C188&gt;=1,C188&lt;=4))),"Yes","Needs review"))</x:f>
      </x:c>
    </x:row>
    <x:row r="189" ht="72" customHeight="1">
      <x:c r="A189" s="22"/>
      <x:c r="B189" s="22"/>
      <x:c r="C189" s="22"/>
      <x:c r="D189" s="22"/>
      <x:c r="E189" s="22"/>
      <x:c r="F189" s="22"/>
      <x:c r="G189" s="22"/>
      <x:c r="H189" s="22"/>
      <x:c r="I189" s="24"/>
      <x:c r="J189" s="18" t="str">
        <x:f>IF(A189="","",IF(COUNTIF('Skill Log'!$A$7:$A$206,A189)&lt;&gt;1,"Check evidence ID",INDEX('Skill Log'!$B$7:$B$206,MATCH(A189,'Skill Log'!$A$7:$A$206,0))))</x:f>
      </x:c>
      <x:c r="K189" s="18" t="str">
        <x:f>IF(A189="","",IF(AND(COUNTIF($A$7:$A$206,A189)=1,COUNTIF('Skill Log'!$A$7:$A$206,A189)=1,D189="Yes",OR(B189="Product",B189="Observation",B189="Conversation"),ISNUMBER(I189),I189&lt;=Home!$J$4,OR(C189="",AND(ISNUMBER(C189),C189=INT(C189),C189&gt;=1,C189&lt;=4))),"Yes","Needs review"))</x:f>
      </x:c>
    </x:row>
    <x:row r="190" ht="72" customHeight="1">
      <x:c r="A190" s="22"/>
      <x:c r="B190" s="22"/>
      <x:c r="C190" s="22"/>
      <x:c r="D190" s="22"/>
      <x:c r="E190" s="22"/>
      <x:c r="F190" s="22"/>
      <x:c r="G190" s="22"/>
      <x:c r="H190" s="22"/>
      <x:c r="I190" s="24"/>
      <x:c r="J190" s="17" t="str">
        <x:f>IF(A190="","",IF(COUNTIF('Skill Log'!$A$7:$A$206,A190)&lt;&gt;1,"Check evidence ID",INDEX('Skill Log'!$B$7:$B$206,MATCH(A190,'Skill Log'!$A$7:$A$206,0))))</x:f>
      </x:c>
      <x:c r="K190" s="17" t="str">
        <x:f>IF(A190="","",IF(AND(COUNTIF($A$7:$A$206,A190)=1,COUNTIF('Skill Log'!$A$7:$A$206,A190)=1,D190="Yes",OR(B190="Product",B190="Observation",B190="Conversation"),ISNUMBER(I190),I190&lt;=Home!$J$4,OR(C190="",AND(ISNUMBER(C190),C190=INT(C190),C190&gt;=1,C190&lt;=4))),"Yes","Needs review"))</x:f>
      </x:c>
    </x:row>
    <x:row r="191" ht="72" customHeight="1">
      <x:c r="A191" s="22"/>
      <x:c r="B191" s="22"/>
      <x:c r="C191" s="22"/>
      <x:c r="D191" s="22"/>
      <x:c r="E191" s="22"/>
      <x:c r="F191" s="22"/>
      <x:c r="G191" s="22"/>
      <x:c r="H191" s="22"/>
      <x:c r="I191" s="24"/>
      <x:c r="J191" s="18" t="str">
        <x:f>IF(A191="","",IF(COUNTIF('Skill Log'!$A$7:$A$206,A191)&lt;&gt;1,"Check evidence ID",INDEX('Skill Log'!$B$7:$B$206,MATCH(A191,'Skill Log'!$A$7:$A$206,0))))</x:f>
      </x:c>
      <x:c r="K191" s="18" t="str">
        <x:f>IF(A191="","",IF(AND(COUNTIF($A$7:$A$206,A191)=1,COUNTIF('Skill Log'!$A$7:$A$206,A191)=1,D191="Yes",OR(B191="Product",B191="Observation",B191="Conversation"),ISNUMBER(I191),I191&lt;=Home!$J$4,OR(C191="",AND(ISNUMBER(C191),C191=INT(C191),C191&gt;=1,C191&lt;=4))),"Yes","Needs review"))</x:f>
      </x:c>
    </x:row>
    <x:row r="192" ht="72" customHeight="1">
      <x:c r="A192" s="22"/>
      <x:c r="B192" s="22"/>
      <x:c r="C192" s="22"/>
      <x:c r="D192" s="22"/>
      <x:c r="E192" s="22"/>
      <x:c r="F192" s="22"/>
      <x:c r="G192" s="22"/>
      <x:c r="H192" s="22"/>
      <x:c r="I192" s="24"/>
      <x:c r="J192" s="17" t="str">
        <x:f>IF(A192="","",IF(COUNTIF('Skill Log'!$A$7:$A$206,A192)&lt;&gt;1,"Check evidence ID",INDEX('Skill Log'!$B$7:$B$206,MATCH(A192,'Skill Log'!$A$7:$A$206,0))))</x:f>
      </x:c>
      <x:c r="K192" s="17" t="str">
        <x:f>IF(A192="","",IF(AND(COUNTIF($A$7:$A$206,A192)=1,COUNTIF('Skill Log'!$A$7:$A$206,A192)=1,D192="Yes",OR(B192="Product",B192="Observation",B192="Conversation"),ISNUMBER(I192),I192&lt;=Home!$J$4,OR(C192="",AND(ISNUMBER(C192),C192=INT(C192),C192&gt;=1,C192&lt;=4))),"Yes","Needs review"))</x:f>
      </x:c>
    </x:row>
    <x:row r="193" ht="72" customHeight="1">
      <x:c r="A193" s="22"/>
      <x:c r="B193" s="22"/>
      <x:c r="C193" s="22"/>
      <x:c r="D193" s="22"/>
      <x:c r="E193" s="22"/>
      <x:c r="F193" s="22"/>
      <x:c r="G193" s="22"/>
      <x:c r="H193" s="22"/>
      <x:c r="I193" s="24"/>
      <x:c r="J193" s="18" t="str">
        <x:f>IF(A193="","",IF(COUNTIF('Skill Log'!$A$7:$A$206,A193)&lt;&gt;1,"Check evidence ID",INDEX('Skill Log'!$B$7:$B$206,MATCH(A193,'Skill Log'!$A$7:$A$206,0))))</x:f>
      </x:c>
      <x:c r="K193" s="18" t="str">
        <x:f>IF(A193="","",IF(AND(COUNTIF($A$7:$A$206,A193)=1,COUNTIF('Skill Log'!$A$7:$A$206,A193)=1,D193="Yes",OR(B193="Product",B193="Observation",B193="Conversation"),ISNUMBER(I193),I193&lt;=Home!$J$4,OR(C193="",AND(ISNUMBER(C193),C193=INT(C193),C193&gt;=1,C193&lt;=4))),"Yes","Needs review"))</x:f>
      </x:c>
    </x:row>
    <x:row r="194" ht="72" customHeight="1">
      <x:c r="A194" s="22"/>
      <x:c r="B194" s="22"/>
      <x:c r="C194" s="22"/>
      <x:c r="D194" s="22"/>
      <x:c r="E194" s="22"/>
      <x:c r="F194" s="22"/>
      <x:c r="G194" s="22"/>
      <x:c r="H194" s="22"/>
      <x:c r="I194" s="24"/>
      <x:c r="J194" s="17" t="str">
        <x:f>IF(A194="","",IF(COUNTIF('Skill Log'!$A$7:$A$206,A194)&lt;&gt;1,"Check evidence ID",INDEX('Skill Log'!$B$7:$B$206,MATCH(A194,'Skill Log'!$A$7:$A$206,0))))</x:f>
      </x:c>
      <x:c r="K194" s="17" t="str">
        <x:f>IF(A194="","",IF(AND(COUNTIF($A$7:$A$206,A194)=1,COUNTIF('Skill Log'!$A$7:$A$206,A194)=1,D194="Yes",OR(B194="Product",B194="Observation",B194="Conversation"),ISNUMBER(I194),I194&lt;=Home!$J$4,OR(C194="",AND(ISNUMBER(C194),C194=INT(C194),C194&gt;=1,C194&lt;=4))),"Yes","Needs review"))</x:f>
      </x:c>
    </x:row>
    <x:row r="195" ht="72" customHeight="1">
      <x:c r="A195" s="22"/>
      <x:c r="B195" s="22"/>
      <x:c r="C195" s="22"/>
      <x:c r="D195" s="22"/>
      <x:c r="E195" s="22"/>
      <x:c r="F195" s="22"/>
      <x:c r="G195" s="22"/>
      <x:c r="H195" s="22"/>
      <x:c r="I195" s="24"/>
      <x:c r="J195" s="18" t="str">
        <x:f>IF(A195="","",IF(COUNTIF('Skill Log'!$A$7:$A$206,A195)&lt;&gt;1,"Check evidence ID",INDEX('Skill Log'!$B$7:$B$206,MATCH(A195,'Skill Log'!$A$7:$A$206,0))))</x:f>
      </x:c>
      <x:c r="K195" s="18" t="str">
        <x:f>IF(A195="","",IF(AND(COUNTIF($A$7:$A$206,A195)=1,COUNTIF('Skill Log'!$A$7:$A$206,A195)=1,D195="Yes",OR(B195="Product",B195="Observation",B195="Conversation"),ISNUMBER(I195),I195&lt;=Home!$J$4,OR(C195="",AND(ISNUMBER(C195),C195=INT(C195),C195&gt;=1,C195&lt;=4))),"Yes","Needs review"))</x:f>
      </x:c>
    </x:row>
    <x:row r="196" ht="72" customHeight="1">
      <x:c r="A196" s="22"/>
      <x:c r="B196" s="22"/>
      <x:c r="C196" s="22"/>
      <x:c r="D196" s="22"/>
      <x:c r="E196" s="22"/>
      <x:c r="F196" s="22"/>
      <x:c r="G196" s="22"/>
      <x:c r="H196" s="22"/>
      <x:c r="I196" s="24"/>
      <x:c r="J196" s="17" t="str">
        <x:f>IF(A196="","",IF(COUNTIF('Skill Log'!$A$7:$A$206,A196)&lt;&gt;1,"Check evidence ID",INDEX('Skill Log'!$B$7:$B$206,MATCH(A196,'Skill Log'!$A$7:$A$206,0))))</x:f>
      </x:c>
      <x:c r="K196" s="17" t="str">
        <x:f>IF(A196="","",IF(AND(COUNTIF($A$7:$A$206,A196)=1,COUNTIF('Skill Log'!$A$7:$A$206,A196)=1,D196="Yes",OR(B196="Product",B196="Observation",B196="Conversation"),ISNUMBER(I196),I196&lt;=Home!$J$4,OR(C196="",AND(ISNUMBER(C196),C196=INT(C196),C196&gt;=1,C196&lt;=4))),"Yes","Needs review"))</x:f>
      </x:c>
    </x:row>
    <x:row r="197" ht="72" customHeight="1">
      <x:c r="A197" s="22"/>
      <x:c r="B197" s="22"/>
      <x:c r="C197" s="22"/>
      <x:c r="D197" s="22"/>
      <x:c r="E197" s="22"/>
      <x:c r="F197" s="22"/>
      <x:c r="G197" s="22"/>
      <x:c r="H197" s="22"/>
      <x:c r="I197" s="24"/>
      <x:c r="J197" s="18" t="str">
        <x:f>IF(A197="","",IF(COUNTIF('Skill Log'!$A$7:$A$206,A197)&lt;&gt;1,"Check evidence ID",INDEX('Skill Log'!$B$7:$B$206,MATCH(A197,'Skill Log'!$A$7:$A$206,0))))</x:f>
      </x:c>
      <x:c r="K197" s="18" t="str">
        <x:f>IF(A197="","",IF(AND(COUNTIF($A$7:$A$206,A197)=1,COUNTIF('Skill Log'!$A$7:$A$206,A197)=1,D197="Yes",OR(B197="Product",B197="Observation",B197="Conversation"),ISNUMBER(I197),I197&lt;=Home!$J$4,OR(C197="",AND(ISNUMBER(C197),C197=INT(C197),C197&gt;=1,C197&lt;=4))),"Yes","Needs review"))</x:f>
      </x:c>
    </x:row>
    <x:row r="198" ht="72" customHeight="1">
      <x:c r="A198" s="22"/>
      <x:c r="B198" s="22"/>
      <x:c r="C198" s="22"/>
      <x:c r="D198" s="22"/>
      <x:c r="E198" s="22"/>
      <x:c r="F198" s="22"/>
      <x:c r="G198" s="22"/>
      <x:c r="H198" s="22"/>
      <x:c r="I198" s="24"/>
      <x:c r="J198" s="17" t="str">
        <x:f>IF(A198="","",IF(COUNTIF('Skill Log'!$A$7:$A$206,A198)&lt;&gt;1,"Check evidence ID",INDEX('Skill Log'!$B$7:$B$206,MATCH(A198,'Skill Log'!$A$7:$A$206,0))))</x:f>
      </x:c>
      <x:c r="K198" s="17" t="str">
        <x:f>IF(A198="","",IF(AND(COUNTIF($A$7:$A$206,A198)=1,COUNTIF('Skill Log'!$A$7:$A$206,A198)=1,D198="Yes",OR(B198="Product",B198="Observation",B198="Conversation"),ISNUMBER(I198),I198&lt;=Home!$J$4,OR(C198="",AND(ISNUMBER(C198),C198=INT(C198),C198&gt;=1,C198&lt;=4))),"Yes","Needs review"))</x:f>
      </x:c>
    </x:row>
    <x:row r="199" ht="72" customHeight="1">
      <x:c r="A199" s="22"/>
      <x:c r="B199" s="22"/>
      <x:c r="C199" s="22"/>
      <x:c r="D199" s="22"/>
      <x:c r="E199" s="22"/>
      <x:c r="F199" s="22"/>
      <x:c r="G199" s="22"/>
      <x:c r="H199" s="22"/>
      <x:c r="I199" s="24"/>
      <x:c r="J199" s="18" t="str">
        <x:f>IF(A199="","",IF(COUNTIF('Skill Log'!$A$7:$A$206,A199)&lt;&gt;1,"Check evidence ID",INDEX('Skill Log'!$B$7:$B$206,MATCH(A199,'Skill Log'!$A$7:$A$206,0))))</x:f>
      </x:c>
      <x:c r="K199" s="18" t="str">
        <x:f>IF(A199="","",IF(AND(COUNTIF($A$7:$A$206,A199)=1,COUNTIF('Skill Log'!$A$7:$A$206,A199)=1,D199="Yes",OR(B199="Product",B199="Observation",B199="Conversation"),ISNUMBER(I199),I199&lt;=Home!$J$4,OR(C199="",AND(ISNUMBER(C199),C199=INT(C199),C199&gt;=1,C199&lt;=4))),"Yes","Needs review"))</x:f>
      </x:c>
    </x:row>
    <x:row r="200" ht="72" customHeight="1">
      <x:c r="A200" s="22"/>
      <x:c r="B200" s="22"/>
      <x:c r="C200" s="22"/>
      <x:c r="D200" s="22"/>
      <x:c r="E200" s="22"/>
      <x:c r="F200" s="22"/>
      <x:c r="G200" s="22"/>
      <x:c r="H200" s="22"/>
      <x:c r="I200" s="24"/>
      <x:c r="J200" s="17" t="str">
        <x:f>IF(A200="","",IF(COUNTIF('Skill Log'!$A$7:$A$206,A200)&lt;&gt;1,"Check evidence ID",INDEX('Skill Log'!$B$7:$B$206,MATCH(A200,'Skill Log'!$A$7:$A$206,0))))</x:f>
      </x:c>
      <x:c r="K200" s="17" t="str">
        <x:f>IF(A200="","",IF(AND(COUNTIF($A$7:$A$206,A200)=1,COUNTIF('Skill Log'!$A$7:$A$206,A200)=1,D200="Yes",OR(B200="Product",B200="Observation",B200="Conversation"),ISNUMBER(I200),I200&lt;=Home!$J$4,OR(C200="",AND(ISNUMBER(C200),C200=INT(C200),C200&gt;=1,C200&lt;=4))),"Yes","Needs review"))</x:f>
      </x:c>
    </x:row>
    <x:row r="201" ht="72" customHeight="1">
      <x:c r="A201" s="22"/>
      <x:c r="B201" s="22"/>
      <x:c r="C201" s="22"/>
      <x:c r="D201" s="22"/>
      <x:c r="E201" s="22"/>
      <x:c r="F201" s="22"/>
      <x:c r="G201" s="22"/>
      <x:c r="H201" s="22"/>
      <x:c r="I201" s="24"/>
      <x:c r="J201" s="18" t="str">
        <x:f>IF(A201="","",IF(COUNTIF('Skill Log'!$A$7:$A$206,A201)&lt;&gt;1,"Check evidence ID",INDEX('Skill Log'!$B$7:$B$206,MATCH(A201,'Skill Log'!$A$7:$A$206,0))))</x:f>
      </x:c>
      <x:c r="K201" s="18" t="str">
        <x:f>IF(A201="","",IF(AND(COUNTIF($A$7:$A$206,A201)=1,COUNTIF('Skill Log'!$A$7:$A$206,A201)=1,D201="Yes",OR(B201="Product",B201="Observation",B201="Conversation"),ISNUMBER(I201),I201&lt;=Home!$J$4,OR(C201="",AND(ISNUMBER(C201),C201=INT(C201),C201&gt;=1,C201&lt;=4))),"Yes","Needs review"))</x:f>
      </x:c>
    </x:row>
    <x:row r="202" ht="72" customHeight="1">
      <x:c r="A202" s="22"/>
      <x:c r="B202" s="22"/>
      <x:c r="C202" s="22"/>
      <x:c r="D202" s="22"/>
      <x:c r="E202" s="22"/>
      <x:c r="F202" s="22"/>
      <x:c r="G202" s="22"/>
      <x:c r="H202" s="22"/>
      <x:c r="I202" s="24"/>
      <x:c r="J202" s="17" t="str">
        <x:f>IF(A202="","",IF(COUNTIF('Skill Log'!$A$7:$A$206,A202)&lt;&gt;1,"Check evidence ID",INDEX('Skill Log'!$B$7:$B$206,MATCH(A202,'Skill Log'!$A$7:$A$206,0))))</x:f>
      </x:c>
      <x:c r="K202" s="17" t="str">
        <x:f>IF(A202="","",IF(AND(COUNTIF($A$7:$A$206,A202)=1,COUNTIF('Skill Log'!$A$7:$A$206,A202)=1,D202="Yes",OR(B202="Product",B202="Observation",B202="Conversation"),ISNUMBER(I202),I202&lt;=Home!$J$4,OR(C202="",AND(ISNUMBER(C202),C202=INT(C202),C202&gt;=1,C202&lt;=4))),"Yes","Needs review"))</x:f>
      </x:c>
    </x:row>
    <x:row r="203" ht="72" customHeight="1">
      <x:c r="A203" s="22"/>
      <x:c r="B203" s="22"/>
      <x:c r="C203" s="22"/>
      <x:c r="D203" s="22"/>
      <x:c r="E203" s="22"/>
      <x:c r="F203" s="22"/>
      <x:c r="G203" s="22"/>
      <x:c r="H203" s="22"/>
      <x:c r="I203" s="24"/>
      <x:c r="J203" s="18" t="str">
        <x:f>IF(A203="","",IF(COUNTIF('Skill Log'!$A$7:$A$206,A203)&lt;&gt;1,"Check evidence ID",INDEX('Skill Log'!$B$7:$B$206,MATCH(A203,'Skill Log'!$A$7:$A$206,0))))</x:f>
      </x:c>
      <x:c r="K203" s="18" t="str">
        <x:f>IF(A203="","",IF(AND(COUNTIF($A$7:$A$206,A203)=1,COUNTIF('Skill Log'!$A$7:$A$206,A203)=1,D203="Yes",OR(B203="Product",B203="Observation",B203="Conversation"),ISNUMBER(I203),I203&lt;=Home!$J$4,OR(C203="",AND(ISNUMBER(C203),C203=INT(C203),C203&gt;=1,C203&lt;=4))),"Yes","Needs review"))</x:f>
      </x:c>
    </x:row>
    <x:row r="204" ht="72" customHeight="1">
      <x:c r="A204" s="22"/>
      <x:c r="B204" s="22"/>
      <x:c r="C204" s="22"/>
      <x:c r="D204" s="22"/>
      <x:c r="E204" s="22"/>
      <x:c r="F204" s="22"/>
      <x:c r="G204" s="22"/>
      <x:c r="H204" s="22"/>
      <x:c r="I204" s="24"/>
      <x:c r="J204" s="17" t="str">
        <x:f>IF(A204="","",IF(COUNTIF('Skill Log'!$A$7:$A$206,A204)&lt;&gt;1,"Check evidence ID",INDEX('Skill Log'!$B$7:$B$206,MATCH(A204,'Skill Log'!$A$7:$A$206,0))))</x:f>
      </x:c>
      <x:c r="K204" s="17" t="str">
        <x:f>IF(A204="","",IF(AND(COUNTIF($A$7:$A$206,A204)=1,COUNTIF('Skill Log'!$A$7:$A$206,A204)=1,D204="Yes",OR(B204="Product",B204="Observation",B204="Conversation"),ISNUMBER(I204),I204&lt;=Home!$J$4,OR(C204="",AND(ISNUMBER(C204),C204=INT(C204),C204&gt;=1,C204&lt;=4))),"Yes","Needs review"))</x:f>
      </x:c>
    </x:row>
    <x:row r="205" ht="72" customHeight="1">
      <x:c r="A205" s="22"/>
      <x:c r="B205" s="22"/>
      <x:c r="C205" s="22"/>
      <x:c r="D205" s="22"/>
      <x:c r="E205" s="22"/>
      <x:c r="F205" s="22"/>
      <x:c r="G205" s="22"/>
      <x:c r="H205" s="22"/>
      <x:c r="I205" s="24"/>
      <x:c r="J205" s="18" t="str">
        <x:f>IF(A205="","",IF(COUNTIF('Skill Log'!$A$7:$A$206,A205)&lt;&gt;1,"Check evidence ID",INDEX('Skill Log'!$B$7:$B$206,MATCH(A205,'Skill Log'!$A$7:$A$206,0))))</x:f>
      </x:c>
      <x:c r="K205" s="18" t="str">
        <x:f>IF(A205="","",IF(AND(COUNTIF($A$7:$A$206,A205)=1,COUNTIF('Skill Log'!$A$7:$A$206,A205)=1,D205="Yes",OR(B205="Product",B205="Observation",B205="Conversation"),ISNUMBER(I205),I205&lt;=Home!$J$4,OR(C205="",AND(ISNUMBER(C205),C205=INT(C205),C205&gt;=1,C205&lt;=4))),"Yes","Needs review"))</x:f>
      </x:c>
    </x:row>
    <x:row r="206" ht="72" customHeight="1">
      <x:c r="A206" s="22"/>
      <x:c r="B206" s="22"/>
      <x:c r="C206" s="22"/>
      <x:c r="D206" s="22"/>
      <x:c r="E206" s="22"/>
      <x:c r="F206" s="22"/>
      <x:c r="G206" s="22"/>
      <x:c r="H206" s="22"/>
      <x:c r="I206" s="24"/>
      <x:c r="J206" s="17" t="str">
        <x:f>IF(A206="","",IF(COUNTIF('Skill Log'!$A$7:$A$206,A206)&lt;&gt;1,"Check evidence ID",INDEX('Skill Log'!$B$7:$B$206,MATCH(A206,'Skill Log'!$A$7:$A$206,0))))</x:f>
      </x:c>
      <x:c r="K206" s="17" t="str">
        <x:f>IF(A206="","",IF(AND(COUNTIF($A$7:$A$206,A206)=1,COUNTIF('Skill Log'!$A$7:$A$206,A206)=1,D206="Yes",OR(B206="Product",B206="Observation",B206="Conversation"),ISNUMBER(I206),I206&lt;=Home!$J$4,OR(C206="",AND(ISNUMBER(C206),C206=INT(C206),C206&gt;=1,C206&lt;=4))),"Yes","Needs review"))</x:f>
      </x:c>
    </x:row>
  </x:sheetData>
  <x:mergeCells>
    <x:mergeCell ref="A1:K2"/>
    <x:mergeCell ref="A3:K3"/>
  </x:mergeCells>
  <x:conditionalFormatting sqref="C7:C206">
    <x:cfRule type="cellIs" dxfId="4" priority="1" operator="equal">
      <x:formula>1</x:formula>
    </x:cfRule>
    <x:cfRule type="cellIs" dxfId="5" priority="2" operator="equal">
      <x:formula>2</x:formula>
    </x:cfRule>
    <x:cfRule type="cellIs" dxfId="6" priority="3" operator="equal">
      <x:formula>3</x:formula>
    </x:cfRule>
    <x:cfRule type="cellIs" dxfId="7" priority="4" operator="equal">
      <x:formula>4</x:formula>
    </x:cfRule>
  </x:conditionalFormatting>
  <x:dataValidations count="5">
    <x:dataValidation type="list" sqref="B7:B206">
      <x:formula1>"Product,Observation,Conversation"</x:formula1>
    </x:dataValidation>
    <x:dataValidation type="list" sqref="D7:D206">
      <x:formula1>"Yes,No"</x:formula1>
    </x:dataValidation>
    <x:dataValidation type="list" sqref="H7:H206">
      <x:formula1>"None,Hints,Modelled"</x:formula1>
    </x:dataValidation>
    <x:dataValidation type="whole" operator="between" sqref="C7:C206">
      <x:formula1>1</x:formula1>
      <x:formula2>4</x:formula2>
    </x:dataValidation>
    <x:dataValidation type="whole" operator="between" sqref="F7:F206">
      <x:formula1>1</x:formula1>
      <x:formula2>7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116c99dc1764d0f"/>
  </x:tableParts>
</x:worksheet>
</file>

<file path=xl/worksheets/sheet8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7" hidden="0" customWidth="1"/>
    <x:col min="2" max="2" width="14" hidden="0" customWidth="1"/>
    <x:col min="3" max="3" width="15" hidden="0" customWidth="1"/>
    <x:col min="4" max="4" width="14" hidden="0" customWidth="1"/>
    <x:col min="5" max="5" width="15" hidden="0" customWidth="1"/>
    <x:col min="6" max="6" width="17" hidden="0" customWidth="1"/>
    <x:col min="7" max="7" width="15" hidden="0" customWidth="1"/>
    <x:col min="8" max="8" width="17" hidden="0" customWidth="1"/>
    <x:col min="9" max="9" width="20" hidden="0" customWidth="1"/>
    <x:col min="10" max="10" width="25" hidden="0" customWidth="1"/>
    <x:col min="11" max="11" width="18" hidden="0" customWidth="1"/>
    <x:col min="12" max="12" width="18" hidden="0" customWidth="1"/>
    <x:col min="13" max="13" width="18" hidden="0" customWidth="1"/>
    <x:col min="14" max="14" width="16" hidden="0" customWidth="1"/>
    <x:col min="15" max="15" width="44" hidden="0" customWidth="1"/>
    <x:col min="16" max="16" width="13" hidden="0" customWidth="1"/>
    <x:col min="17" max="17" width="16" hidden="0" customWidth="1"/>
    <x:col min="18" max="18" width="17" hidden="0" customWidth="1"/>
    <x:col min="19" max="19" width="16" hidden="0" customWidth="1"/>
    <x:col min="20" max="20" width="20" hidden="0" customWidth="1"/>
    <x:col min="21" max="21" width="20" hidden="0" customWidth="1"/>
    <x:col min="22" max="22" width="13" hidden="0" customWidth="1"/>
  </x:cols>
  <x:sheetData>
    <x:row r="1" ht="25" customHeight="1">
      <x:c r="A1" s="4" t="str">
        <x:v>Benchmark attempts</x:v>
      </x:c>
      <x:c r="B1" s="4" t="str">
        <x:v>Benchmark attempts</x:v>
      </x:c>
      <x:c r="C1" s="4" t="str">
        <x:v>Benchmark attempts</x:v>
      </x:c>
      <x:c r="D1" s="4" t="str">
        <x:v>Benchmark attempts</x:v>
      </x:c>
      <x:c r="E1" s="4" t="str">
        <x:v>Benchmark attempts</x:v>
      </x:c>
      <x:c r="F1" s="4" t="str">
        <x:v>Benchmark attempts</x:v>
      </x:c>
      <x:c r="G1" s="4" t="str">
        <x:v>Benchmark attempts</x:v>
      </x:c>
      <x:c r="H1" s="4" t="str">
        <x:v>Benchmark attempts</x:v>
      </x:c>
      <x:c r="I1" s="4" t="str">
        <x:v>Benchmark attempts</x:v>
      </x:c>
      <x:c r="J1" s="4" t="str">
        <x:v>Benchmark attempts</x:v>
      </x:c>
      <x:c r="K1" s="4" t="str">
        <x:v>Benchmark attempts</x:v>
      </x:c>
      <x:c r="L1" s="4" t="str">
        <x:v>Benchmark attempts</x:v>
      </x:c>
      <x:c r="M1" s="4" t="str">
        <x:v>Benchmark attempts</x:v>
      </x:c>
      <x:c r="N1" s="4" t="str">
        <x:v>Benchmark attempts</x:v>
      </x:c>
      <x:c r="O1" s="4" t="str">
        <x:v>Benchmark attempts</x:v>
      </x:c>
      <x:c r="P1" s="4" t="str">
        <x:v>Benchmark attempts</x:v>
      </x:c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Benchmark attempts</x:v>
      </x:c>
      <x:c r="B2" s="4" t="str">
        <x:v>Benchmark attempts</x:v>
      </x:c>
      <x:c r="C2" s="4" t="str">
        <x:v>Benchmark attempts</x:v>
      </x:c>
      <x:c r="D2" s="4" t="str">
        <x:v>Benchmark attempts</x:v>
      </x:c>
      <x:c r="E2" s="4" t="str">
        <x:v>Benchmark attempts</x:v>
      </x:c>
      <x:c r="F2" s="4" t="str">
        <x:v>Benchmark attempts</x:v>
      </x:c>
      <x:c r="G2" s="4" t="str">
        <x:v>Benchmark attempts</x:v>
      </x:c>
      <x:c r="H2" s="4" t="str">
        <x:v>Benchmark attempts</x:v>
      </x:c>
      <x:c r="I2" s="4" t="str">
        <x:v>Benchmark attempts</x:v>
      </x:c>
      <x:c r="J2" s="4" t="str">
        <x:v>Benchmark attempts</x:v>
      </x:c>
      <x:c r="K2" s="4" t="str">
        <x:v>Benchmark attempts</x:v>
      </x:c>
      <x:c r="L2" s="4" t="str">
        <x:v>Benchmark attempts</x:v>
      </x:c>
      <x:c r="M2" s="4" t="str">
        <x:v>Benchmark attempts</x:v>
      </x:c>
      <x:c r="N2" s="4" t="str">
        <x:v>Benchmark attempts</x:v>
      </x:c>
      <x:c r="O2" s="4" t="str">
        <x:v>Benchmark attempts</x:v>
      </x:c>
      <x:c r="P2" s="4" t="str">
        <x:v>Benchmark attempts</x:v>
      </x:c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Four criterion ratings plus three verified evidence references. Yellow cells are inputs; right-hand columns explain eligibility.</x:v>
      </x:c>
      <x:c r="B3" s="9" t="str">
        <x:v>Four criterion ratings plus three verified evidence references. Yellow cells are inputs; right-hand columns explain eligibility.</x:v>
      </x:c>
      <x:c r="C3" s="9" t="str">
        <x:v>Four criterion ratings plus three verified evidence references. Yellow cells are inputs; right-hand columns explain eligibility.</x:v>
      </x:c>
      <x:c r="D3" s="9" t="str">
        <x:v>Four criterion ratings plus three verified evidence references. Yellow cells are inputs; right-hand columns explain eligibility.</x:v>
      </x:c>
      <x:c r="E3" s="9" t="str">
        <x:v>Four criterion ratings plus three verified evidence references. Yellow cells are inputs; right-hand columns explain eligibility.</x:v>
      </x:c>
      <x:c r="F3" s="9" t="str">
        <x:v>Four criterion ratings plus three verified evidence references. Yellow cells are inputs; right-hand columns explain eligibility.</x:v>
      </x:c>
      <x:c r="G3" s="9" t="str">
        <x:v>Four criterion ratings plus three verified evidence references. Yellow cells are inputs; right-hand columns explain eligibility.</x:v>
      </x:c>
      <x:c r="H3" s="9" t="str">
        <x:v>Four criterion ratings plus three verified evidence references. Yellow cells are inputs; right-hand columns explain eligibility.</x:v>
      </x:c>
      <x:c r="I3" s="9" t="str">
        <x:v>Four criterion ratings plus three verified evidence references. Yellow cells are inputs; right-hand columns explain eligibility.</x:v>
      </x:c>
      <x:c r="J3" s="9" t="str">
        <x:v>Four criterion ratings plus three verified evidence references. Yellow cells are inputs; right-hand columns explain eligibility.</x:v>
      </x:c>
      <x:c r="K3" s="9" t="str">
        <x:v>Four criterion ratings plus three verified evidence references. Yellow cells are inputs; right-hand columns explain eligibility.</x:v>
      </x:c>
      <x:c r="L3" s="9" t="str">
        <x:v>Four criterion ratings plus three verified evidence references. Yellow cells are inputs; right-hand columns explain eligibility.</x:v>
      </x:c>
      <x:c r="M3" s="9" t="str">
        <x:v>Four criterion ratings plus three verified evidence references. Yellow cells are inputs; right-hand columns explain eligibility.</x:v>
      </x:c>
      <x:c r="N3" s="9" t="str">
        <x:v>Four criterion ratings plus three verified evidence references. Yellow cells are inputs; right-hand columns explain eligibility.</x:v>
      </x:c>
      <x:c r="O3" s="9" t="str">
        <x:v>Four criterion ratings plus three verified evidence references. Yellow cells are inputs; right-hand columns explain eligibility.</x:v>
      </x:c>
      <x:c r="P3" s="9" t="str">
        <x:v>Four criterion ratings plus three verified evidence references. Yellow cells are inputs; right-hand columns explain eligibility.</x:v>
      </x:c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Attempt ID</x:v>
      </x:c>
      <x:c r="B6" s="12" t="str">
        <x:v>Student ID</x:v>
      </x:c>
      <x:c r="C6" s="12" t="str">
        <x:v>Date</x:v>
      </x:c>
      <x:c r="D6" s="12" t="str">
        <x:v>Task ID</x:v>
      </x:c>
      <x:c r="E6" s="12" t="str">
        <x:v>Plan / interpret</x:v>
      </x:c>
      <x:c r="F6" s="12" t="str">
        <x:v>Technique / reasoning</x:v>
      </x:c>
      <x:c r="G6" s="12" t="str">
        <x:v>Check / repair</x:v>
      </x:c>
      <x:c r="H6" s="12" t="str">
        <x:v>Explain / transfer</x:v>
      </x:c>
      <x:c r="I6" s="12" t="str">
        <x:v>Instructional help</x:v>
      </x:c>
      <x:c r="J6" s="12" t="str">
        <x:v>Access supports</x:v>
      </x:c>
      <x:c r="K6" s="12" t="str">
        <x:v>Product ID</x:v>
      </x:c>
      <x:c r="L6" s="12" t="str">
        <x:v>Observation ID</x:v>
      </x:c>
      <x:c r="M6" s="12" t="str">
        <x:v>Conversation ID</x:v>
      </x:c>
      <x:c r="N6" s="12" t="str">
        <x:v>Teacher band</x:v>
      </x:c>
      <x:c r="O6" s="12" t="str">
        <x:v>Teacher rationale</x:v>
      </x:c>
      <x:c r="P6" s="12" t="str">
        <x:v>Verified</x:v>
      </x:c>
      <x:c r="Q6" s="12" t="str">
        <x:v>Task score /16</x:v>
      </x:c>
      <x:c r="R6" s="12" t="str">
        <x:v>Suggested band</x:v>
      </x:c>
      <x:c r="S6" s="12" t="str">
        <x:v>Eligible band</x:v>
      </x:c>
      <x:c r="T6" s="12" t="str">
        <x:v>Evidence complete</x:v>
      </x:c>
      <x:c r="U6" s="12" t="str">
        <x:v>Date / task match</x:v>
      </x:c>
      <x:c r="V6" s="12" t="str">
        <x:v>Row helper</x:v>
      </x:c>
      <x:c r="W6" s="1"/>
      <x:c r="X6" s="1"/>
    </x:row>
    <x:row r="7" ht="64" customHeight="1">
      <x:c r="A7" s="21"/>
      <x:c r="B7" s="21"/>
      <x:c r="C7" s="23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  <x:c r="O7" s="21"/>
      <x:c r="P7" s="21"/>
      <x:c r="Q7" s="15" t="str">
        <x:f>IF(AND(COUNT(E7:H7)=4,MIN(E7:H7)&gt;=1,MAX(E7:H7)&lt;=4,E7=INT(E7),F7=INT(F7),G7=INT(G7),H7=INT(H7)),SUM(E7:H7),"")</x:f>
      </x:c>
      <x:c r="R7" s="15" t="str">
        <x:f>IF(AND(ISNUMBER(Q7),OR(I7="None",I7="Hints",I7="Modelled")),MIN(MIN(E7:H7),IF(I7="None",4,2)),"")</x:f>
      </x:c>
      <x:c r="S7" s="15" t="str">
        <x:f>IF(AND(A7&lt;&gt;"",COUNTIF($A$7:$A$86,A7)=1,T7=TRUE,U7=TRUE,P7="Yes",ISNUMBER(R7),ISNUMBER(N7),N7=INT(N7),N7&gt;=1,N7&lt;=4,O7&lt;&gt;"",OR(I7="None",N7&lt;=2)),N7,"")</x:f>
      </x:c>
      <x:c r="T7" s="15" t="str">
        <x:f>IF(A7="","",AND(COUNTIFS('Skill Log'!$A$7:$A$206,K7,'Skill Log'!$B$7:$B$206,B7,'Skill Log'!$D$7:$D$206,D7,'Skill Log'!$H$7:$H$206,"&lt;&gt;",'Skill Log'!$C$7:$C$206,"&gt;0",'Skill Log'!$C$7:$C$206,"&lt;="&amp;C7)=1,COUNTIFS('Reviews'!$A$7:$A$206,K7,'Reviews'!$B$7:$B$206,"Product",'Reviews'!$K$7:$K$206,"Yes")=1,COUNTIFS('Skill Log'!$A$7:$A$206,L7,'Skill Log'!$B$7:$B$206,B7,'Skill Log'!$D$7:$D$206,D7,'Skill Log'!$H$7:$H$206,"&lt;&gt;",'Skill Log'!$C$7:$C$206,"&gt;0",'Skill Log'!$C$7:$C$206,"&lt;="&amp;C7)=1,COUNTIFS('Reviews'!$A$7:$A$206,L7,'Reviews'!$B$7:$B$206,"Observation",'Reviews'!$K$7:$K$206,"Yes")=1,COUNTIFS('Skill Log'!$A$7:$A$206,M7,'Skill Log'!$B$7:$B$206,B7,'Skill Log'!$D$7:$D$206,D7,'Skill Log'!$H$7:$H$206,"&lt;&gt;",'Skill Log'!$C$7:$C$206,"&gt;0",'Skill Log'!$C$7:$C$206,"&lt;="&amp;C7)=1,COUNTIFS('Reviews'!$A$7:$A$206,M7,'Reviews'!$B$7:$B$206,"Conversation",'Reviews'!$K$7:$K$206,"Yes")=1))</x:f>
      </x:c>
      <x:c r="U7" s="15" t="str">
        <x:f>IF(A7="","",IF(AND(COUNTIF('Roster'!$A$7:$A$46,B7)=1,COUNTIF(Assignments!$A$7:$A$12,D7)=1),AND(ISNUMBER(C7),C7&gt;0,C7&lt;=Home!$J$4,INDEX('Roster'!$C$7:$C$46,MATCH(B7,'Roster'!$A$7:$A$46,0))=INDEX(Assignments!$B$7:$B$12,MATCH(D7,Assignments!$A$7:$A$12,0))),FALSE))</x:f>
      </x:c>
      <x:c r="V7" s="15" t="str">
        <x:f>IF(A7="","",ROW())</x:f>
      </x:c>
      <x:c r="W7" s="1"/>
      <x:c r="X7" s="1"/>
    </x:row>
    <x:row r="8" ht="64" customHeight="1">
      <x:c r="A8" s="21"/>
      <x:c r="B8" s="21"/>
      <x:c r="C8" s="23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  <x:c r="O8" s="21"/>
      <x:c r="P8" s="21"/>
      <x:c r="Q8" s="14" t="str">
        <x:f>IF(AND(COUNT(E8:H8)=4,MIN(E8:H8)&gt;=1,MAX(E8:H8)&lt;=4,E8=INT(E8),F8=INT(F8),G8=INT(G8),H8=INT(H8)),SUM(E8:H8),"")</x:f>
      </x:c>
      <x:c r="R8" s="14" t="str">
        <x:f>IF(AND(ISNUMBER(Q8),OR(I8="None",I8="Hints",I8="Modelled")),MIN(MIN(E8:H8),IF(I8="None",4,2)),"")</x:f>
      </x:c>
      <x:c r="S8" s="14" t="str">
        <x:f>IF(AND(A8&lt;&gt;"",COUNTIF($A$7:$A$86,A8)=1,T8=TRUE,U8=TRUE,P8="Yes",ISNUMBER(R8),ISNUMBER(N8),N8=INT(N8),N8&gt;=1,N8&lt;=4,O8&lt;&gt;"",OR(I8="None",N8&lt;=2)),N8,"")</x:f>
      </x:c>
      <x:c r="T8" s="14" t="str">
        <x:f>IF(A8="","",AND(COUNTIFS('Skill Log'!$A$7:$A$206,K8,'Skill Log'!$B$7:$B$206,B8,'Skill Log'!$D$7:$D$206,D8,'Skill Log'!$H$7:$H$206,"&lt;&gt;",'Skill Log'!$C$7:$C$206,"&gt;0",'Skill Log'!$C$7:$C$206,"&lt;="&amp;C8)=1,COUNTIFS('Reviews'!$A$7:$A$206,K8,'Reviews'!$B$7:$B$206,"Product",'Reviews'!$K$7:$K$206,"Yes")=1,COUNTIFS('Skill Log'!$A$7:$A$206,L8,'Skill Log'!$B$7:$B$206,B8,'Skill Log'!$D$7:$D$206,D8,'Skill Log'!$H$7:$H$206,"&lt;&gt;",'Skill Log'!$C$7:$C$206,"&gt;0",'Skill Log'!$C$7:$C$206,"&lt;="&amp;C8)=1,COUNTIFS('Reviews'!$A$7:$A$206,L8,'Reviews'!$B$7:$B$206,"Observation",'Reviews'!$K$7:$K$206,"Yes")=1,COUNTIFS('Skill Log'!$A$7:$A$206,M8,'Skill Log'!$B$7:$B$206,B8,'Skill Log'!$D$7:$D$206,D8,'Skill Log'!$H$7:$H$206,"&lt;&gt;",'Skill Log'!$C$7:$C$206,"&gt;0",'Skill Log'!$C$7:$C$206,"&lt;="&amp;C8)=1,COUNTIFS('Reviews'!$A$7:$A$206,M8,'Reviews'!$B$7:$B$206,"Conversation",'Reviews'!$K$7:$K$206,"Yes")=1))</x:f>
      </x:c>
      <x:c r="U8" s="14" t="str">
        <x:f>IF(A8="","",IF(AND(COUNTIF('Roster'!$A$7:$A$46,B8)=1,COUNTIF(Assignments!$A$7:$A$12,D8)=1),AND(ISNUMBER(C8),C8&gt;0,C8&lt;=Home!$J$4,INDEX('Roster'!$C$7:$C$46,MATCH(B8,'Roster'!$A$7:$A$46,0))=INDEX(Assignments!$B$7:$B$12,MATCH(D8,Assignments!$A$7:$A$12,0))),FALSE))</x:f>
      </x:c>
      <x:c r="V8" s="14" t="str">
        <x:f>IF(A8="","",ROW())</x:f>
      </x:c>
      <x:c r="W8" s="1"/>
      <x:c r="X8" s="1"/>
    </x:row>
    <x:row r="9" ht="64" customHeight="1">
      <x:c r="A9" s="21"/>
      <x:c r="B9" s="21"/>
      <x:c r="C9" s="23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  <x:c r="O9" s="21"/>
      <x:c r="P9" s="21"/>
      <x:c r="Q9" s="15" t="str">
        <x:f>IF(AND(COUNT(E9:H9)=4,MIN(E9:H9)&gt;=1,MAX(E9:H9)&lt;=4,E9=INT(E9),F9=INT(F9),G9=INT(G9),H9=INT(H9)),SUM(E9:H9),"")</x:f>
      </x:c>
      <x:c r="R9" s="15" t="str">
        <x:f>IF(AND(ISNUMBER(Q9),OR(I9="None",I9="Hints",I9="Modelled")),MIN(MIN(E9:H9),IF(I9="None",4,2)),"")</x:f>
      </x:c>
      <x:c r="S9" s="15" t="str">
        <x:f>IF(AND(A9&lt;&gt;"",COUNTIF($A$7:$A$86,A9)=1,T9=TRUE,U9=TRUE,P9="Yes",ISNUMBER(R9),ISNUMBER(N9),N9=INT(N9),N9&gt;=1,N9&lt;=4,O9&lt;&gt;"",OR(I9="None",N9&lt;=2)),N9,"")</x:f>
      </x:c>
      <x:c r="T9" s="15" t="str">
        <x:f>IF(A9="","",AND(COUNTIFS('Skill Log'!$A$7:$A$206,K9,'Skill Log'!$B$7:$B$206,B9,'Skill Log'!$D$7:$D$206,D9,'Skill Log'!$H$7:$H$206,"&lt;&gt;",'Skill Log'!$C$7:$C$206,"&gt;0",'Skill Log'!$C$7:$C$206,"&lt;="&amp;C9)=1,COUNTIFS('Reviews'!$A$7:$A$206,K9,'Reviews'!$B$7:$B$206,"Product",'Reviews'!$K$7:$K$206,"Yes")=1,COUNTIFS('Skill Log'!$A$7:$A$206,L9,'Skill Log'!$B$7:$B$206,B9,'Skill Log'!$D$7:$D$206,D9,'Skill Log'!$H$7:$H$206,"&lt;&gt;",'Skill Log'!$C$7:$C$206,"&gt;0",'Skill Log'!$C$7:$C$206,"&lt;="&amp;C9)=1,COUNTIFS('Reviews'!$A$7:$A$206,L9,'Reviews'!$B$7:$B$206,"Observation",'Reviews'!$K$7:$K$206,"Yes")=1,COUNTIFS('Skill Log'!$A$7:$A$206,M9,'Skill Log'!$B$7:$B$206,B9,'Skill Log'!$D$7:$D$206,D9,'Skill Log'!$H$7:$H$206,"&lt;&gt;",'Skill Log'!$C$7:$C$206,"&gt;0",'Skill Log'!$C$7:$C$206,"&lt;="&amp;C9)=1,COUNTIFS('Reviews'!$A$7:$A$206,M9,'Reviews'!$B$7:$B$206,"Conversation",'Reviews'!$K$7:$K$206,"Yes")=1))</x:f>
      </x:c>
      <x:c r="U9" s="15" t="str">
        <x:f>IF(A9="","",IF(AND(COUNTIF('Roster'!$A$7:$A$46,B9)=1,COUNTIF(Assignments!$A$7:$A$12,D9)=1),AND(ISNUMBER(C9),C9&gt;0,C9&lt;=Home!$J$4,INDEX('Roster'!$C$7:$C$46,MATCH(B9,'Roster'!$A$7:$A$46,0))=INDEX(Assignments!$B$7:$B$12,MATCH(D9,Assignments!$A$7:$A$12,0))),FALSE))</x:f>
      </x:c>
      <x:c r="V9" s="15" t="str">
        <x:f>IF(A9="","",ROW())</x:f>
      </x:c>
      <x:c r="W9" s="1"/>
      <x:c r="X9" s="1"/>
    </x:row>
    <x:row r="10" ht="64" customHeight="1">
      <x:c r="A10" s="21"/>
      <x:c r="B10" s="21"/>
      <x:c r="C10" s="23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  <x:c r="O10" s="21"/>
      <x:c r="P10" s="21"/>
      <x:c r="Q10" s="14" t="str">
        <x:f>IF(AND(COUNT(E10:H10)=4,MIN(E10:H10)&gt;=1,MAX(E10:H10)&lt;=4,E10=INT(E10),F10=INT(F10),G10=INT(G10),H10=INT(H10)),SUM(E10:H10),"")</x:f>
      </x:c>
      <x:c r="R10" s="14" t="str">
        <x:f>IF(AND(ISNUMBER(Q10),OR(I10="None",I10="Hints",I10="Modelled")),MIN(MIN(E10:H10),IF(I10="None",4,2)),"")</x:f>
      </x:c>
      <x:c r="S10" s="14" t="str">
        <x:f>IF(AND(A10&lt;&gt;"",COUNTIF($A$7:$A$86,A10)=1,T10=TRUE,U10=TRUE,P10="Yes",ISNUMBER(R10),ISNUMBER(N10),N10=INT(N10),N10&gt;=1,N10&lt;=4,O10&lt;&gt;"",OR(I10="None",N10&lt;=2)),N10,"")</x:f>
      </x:c>
      <x:c r="T10" s="14" t="str">
        <x:f>IF(A10="","",AND(COUNTIFS('Skill Log'!$A$7:$A$206,K10,'Skill Log'!$B$7:$B$206,B10,'Skill Log'!$D$7:$D$206,D10,'Skill Log'!$H$7:$H$206,"&lt;&gt;",'Skill Log'!$C$7:$C$206,"&gt;0",'Skill Log'!$C$7:$C$206,"&lt;="&amp;C10)=1,COUNTIFS('Reviews'!$A$7:$A$206,K10,'Reviews'!$B$7:$B$206,"Product",'Reviews'!$K$7:$K$206,"Yes")=1,COUNTIFS('Skill Log'!$A$7:$A$206,L10,'Skill Log'!$B$7:$B$206,B10,'Skill Log'!$D$7:$D$206,D10,'Skill Log'!$H$7:$H$206,"&lt;&gt;",'Skill Log'!$C$7:$C$206,"&gt;0",'Skill Log'!$C$7:$C$206,"&lt;="&amp;C10)=1,COUNTIFS('Reviews'!$A$7:$A$206,L10,'Reviews'!$B$7:$B$206,"Observation",'Reviews'!$K$7:$K$206,"Yes")=1,COUNTIFS('Skill Log'!$A$7:$A$206,M10,'Skill Log'!$B$7:$B$206,B10,'Skill Log'!$D$7:$D$206,D10,'Skill Log'!$H$7:$H$206,"&lt;&gt;",'Skill Log'!$C$7:$C$206,"&gt;0",'Skill Log'!$C$7:$C$206,"&lt;="&amp;C10)=1,COUNTIFS('Reviews'!$A$7:$A$206,M10,'Reviews'!$B$7:$B$206,"Conversation",'Reviews'!$K$7:$K$206,"Yes")=1))</x:f>
      </x:c>
      <x:c r="U10" s="14" t="str">
        <x:f>IF(A10="","",IF(AND(COUNTIF('Roster'!$A$7:$A$46,B10)=1,COUNTIF(Assignments!$A$7:$A$12,D10)=1),AND(ISNUMBER(C10),C10&gt;0,C10&lt;=Home!$J$4,INDEX('Roster'!$C$7:$C$46,MATCH(B10,'Roster'!$A$7:$A$46,0))=INDEX(Assignments!$B$7:$B$12,MATCH(D10,Assignments!$A$7:$A$12,0))),FALSE))</x:f>
      </x:c>
      <x:c r="V10" s="14" t="str">
        <x:f>IF(A10="","",ROW())</x:f>
      </x:c>
      <x:c r="W10" s="1"/>
      <x:c r="X10" s="1"/>
    </x:row>
    <x:row r="11" ht="64" customHeight="1">
      <x:c r="A11" s="21"/>
      <x:c r="B11" s="21"/>
      <x:c r="C11" s="23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  <x:c r="O11" s="21"/>
      <x:c r="P11" s="21"/>
      <x:c r="Q11" s="15" t="str">
        <x:f>IF(AND(COUNT(E11:H11)=4,MIN(E11:H11)&gt;=1,MAX(E11:H11)&lt;=4,E11=INT(E11),F11=INT(F11),G11=INT(G11),H11=INT(H11)),SUM(E11:H11),"")</x:f>
      </x:c>
      <x:c r="R11" s="15" t="str">
        <x:f>IF(AND(ISNUMBER(Q11),OR(I11="None",I11="Hints",I11="Modelled")),MIN(MIN(E11:H11),IF(I11="None",4,2)),"")</x:f>
      </x:c>
      <x:c r="S11" s="15" t="str">
        <x:f>IF(AND(A11&lt;&gt;"",COUNTIF($A$7:$A$86,A11)=1,T11=TRUE,U11=TRUE,P11="Yes",ISNUMBER(R11),ISNUMBER(N11),N11=INT(N11),N11&gt;=1,N11&lt;=4,O11&lt;&gt;"",OR(I11="None",N11&lt;=2)),N11,"")</x:f>
      </x:c>
      <x:c r="T11" s="15" t="str">
        <x:f>IF(A11="","",AND(COUNTIFS('Skill Log'!$A$7:$A$206,K11,'Skill Log'!$B$7:$B$206,B11,'Skill Log'!$D$7:$D$206,D11,'Skill Log'!$H$7:$H$206,"&lt;&gt;",'Skill Log'!$C$7:$C$206,"&gt;0",'Skill Log'!$C$7:$C$206,"&lt;="&amp;C11)=1,COUNTIFS('Reviews'!$A$7:$A$206,K11,'Reviews'!$B$7:$B$206,"Product",'Reviews'!$K$7:$K$206,"Yes")=1,COUNTIFS('Skill Log'!$A$7:$A$206,L11,'Skill Log'!$B$7:$B$206,B11,'Skill Log'!$D$7:$D$206,D11,'Skill Log'!$H$7:$H$206,"&lt;&gt;",'Skill Log'!$C$7:$C$206,"&gt;0",'Skill Log'!$C$7:$C$206,"&lt;="&amp;C11)=1,COUNTIFS('Reviews'!$A$7:$A$206,L11,'Reviews'!$B$7:$B$206,"Observation",'Reviews'!$K$7:$K$206,"Yes")=1,COUNTIFS('Skill Log'!$A$7:$A$206,M11,'Skill Log'!$B$7:$B$206,B11,'Skill Log'!$D$7:$D$206,D11,'Skill Log'!$H$7:$H$206,"&lt;&gt;",'Skill Log'!$C$7:$C$206,"&gt;0",'Skill Log'!$C$7:$C$206,"&lt;="&amp;C11)=1,COUNTIFS('Reviews'!$A$7:$A$206,M11,'Reviews'!$B$7:$B$206,"Conversation",'Reviews'!$K$7:$K$206,"Yes")=1))</x:f>
      </x:c>
      <x:c r="U11" s="15" t="str">
        <x:f>IF(A11="","",IF(AND(COUNTIF('Roster'!$A$7:$A$46,B11)=1,COUNTIF(Assignments!$A$7:$A$12,D11)=1),AND(ISNUMBER(C11),C11&gt;0,C11&lt;=Home!$J$4,INDEX('Roster'!$C$7:$C$46,MATCH(B11,'Roster'!$A$7:$A$46,0))=INDEX(Assignments!$B$7:$B$12,MATCH(D11,Assignments!$A$7:$A$12,0))),FALSE))</x:f>
      </x:c>
      <x:c r="V11" s="15" t="str">
        <x:f>IF(A11="","",ROW())</x:f>
      </x:c>
      <x:c r="W11" s="1"/>
      <x:c r="X11" s="1"/>
    </x:row>
    <x:row r="12" ht="64" customHeight="1">
      <x:c r="A12" s="21"/>
      <x:c r="B12" s="21"/>
      <x:c r="C12" s="23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  <x:c r="O12" s="21"/>
      <x:c r="P12" s="21"/>
      <x:c r="Q12" s="14" t="str">
        <x:f>IF(AND(COUNT(E12:H12)=4,MIN(E12:H12)&gt;=1,MAX(E12:H12)&lt;=4,E12=INT(E12),F12=INT(F12),G12=INT(G12),H12=INT(H12)),SUM(E12:H12),"")</x:f>
      </x:c>
      <x:c r="R12" s="14" t="str">
        <x:f>IF(AND(ISNUMBER(Q12),OR(I12="None",I12="Hints",I12="Modelled")),MIN(MIN(E12:H12),IF(I12="None",4,2)),"")</x:f>
      </x:c>
      <x:c r="S12" s="14" t="str">
        <x:f>IF(AND(A12&lt;&gt;"",COUNTIF($A$7:$A$86,A12)=1,T12=TRUE,U12=TRUE,P12="Yes",ISNUMBER(R12),ISNUMBER(N12),N12=INT(N12),N12&gt;=1,N12&lt;=4,O12&lt;&gt;"",OR(I12="None",N12&lt;=2)),N12,"")</x:f>
      </x:c>
      <x:c r="T12" s="14" t="str">
        <x:f>IF(A12="","",AND(COUNTIFS('Skill Log'!$A$7:$A$206,K12,'Skill Log'!$B$7:$B$206,B12,'Skill Log'!$D$7:$D$206,D12,'Skill Log'!$H$7:$H$206,"&lt;&gt;",'Skill Log'!$C$7:$C$206,"&gt;0",'Skill Log'!$C$7:$C$206,"&lt;="&amp;C12)=1,COUNTIFS('Reviews'!$A$7:$A$206,K12,'Reviews'!$B$7:$B$206,"Product",'Reviews'!$K$7:$K$206,"Yes")=1,COUNTIFS('Skill Log'!$A$7:$A$206,L12,'Skill Log'!$B$7:$B$206,B12,'Skill Log'!$D$7:$D$206,D12,'Skill Log'!$H$7:$H$206,"&lt;&gt;",'Skill Log'!$C$7:$C$206,"&gt;0",'Skill Log'!$C$7:$C$206,"&lt;="&amp;C12)=1,COUNTIFS('Reviews'!$A$7:$A$206,L12,'Reviews'!$B$7:$B$206,"Observation",'Reviews'!$K$7:$K$206,"Yes")=1,COUNTIFS('Skill Log'!$A$7:$A$206,M12,'Skill Log'!$B$7:$B$206,B12,'Skill Log'!$D$7:$D$206,D12,'Skill Log'!$H$7:$H$206,"&lt;&gt;",'Skill Log'!$C$7:$C$206,"&gt;0",'Skill Log'!$C$7:$C$206,"&lt;="&amp;C12)=1,COUNTIFS('Reviews'!$A$7:$A$206,M12,'Reviews'!$B$7:$B$206,"Conversation",'Reviews'!$K$7:$K$206,"Yes")=1))</x:f>
      </x:c>
      <x:c r="U12" s="14" t="str">
        <x:f>IF(A12="","",IF(AND(COUNTIF('Roster'!$A$7:$A$46,B12)=1,COUNTIF(Assignments!$A$7:$A$12,D12)=1),AND(ISNUMBER(C12),C12&gt;0,C12&lt;=Home!$J$4,INDEX('Roster'!$C$7:$C$46,MATCH(B12,'Roster'!$A$7:$A$46,0))=INDEX(Assignments!$B$7:$B$12,MATCH(D12,Assignments!$A$7:$A$12,0))),FALSE))</x:f>
      </x:c>
      <x:c r="V12" s="14" t="str">
        <x:f>IF(A12="","",ROW())</x:f>
      </x:c>
      <x:c r="W12" s="1"/>
      <x:c r="X12" s="1"/>
    </x:row>
    <x:row r="13" ht="64" customHeight="1">
      <x:c r="A13" s="21"/>
      <x:c r="B13" s="21"/>
      <x:c r="C13" s="23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  <x:c r="O13" s="21"/>
      <x:c r="P13" s="21"/>
      <x:c r="Q13" s="15" t="str">
        <x:f>IF(AND(COUNT(E13:H13)=4,MIN(E13:H13)&gt;=1,MAX(E13:H13)&lt;=4,E13=INT(E13),F13=INT(F13),G13=INT(G13),H13=INT(H13)),SUM(E13:H13),"")</x:f>
      </x:c>
      <x:c r="R13" s="15" t="str">
        <x:f>IF(AND(ISNUMBER(Q13),OR(I13="None",I13="Hints",I13="Modelled")),MIN(MIN(E13:H13),IF(I13="None",4,2)),"")</x:f>
      </x:c>
      <x:c r="S13" s="15" t="str">
        <x:f>IF(AND(A13&lt;&gt;"",COUNTIF($A$7:$A$86,A13)=1,T13=TRUE,U13=TRUE,P13="Yes",ISNUMBER(R13),ISNUMBER(N13),N13=INT(N13),N13&gt;=1,N13&lt;=4,O13&lt;&gt;"",OR(I13="None",N13&lt;=2)),N13,"")</x:f>
      </x:c>
      <x:c r="T13" s="15" t="str">
        <x:f>IF(A13="","",AND(COUNTIFS('Skill Log'!$A$7:$A$206,K13,'Skill Log'!$B$7:$B$206,B13,'Skill Log'!$D$7:$D$206,D13,'Skill Log'!$H$7:$H$206,"&lt;&gt;",'Skill Log'!$C$7:$C$206,"&gt;0",'Skill Log'!$C$7:$C$206,"&lt;="&amp;C13)=1,COUNTIFS('Reviews'!$A$7:$A$206,K13,'Reviews'!$B$7:$B$206,"Product",'Reviews'!$K$7:$K$206,"Yes")=1,COUNTIFS('Skill Log'!$A$7:$A$206,L13,'Skill Log'!$B$7:$B$206,B13,'Skill Log'!$D$7:$D$206,D13,'Skill Log'!$H$7:$H$206,"&lt;&gt;",'Skill Log'!$C$7:$C$206,"&gt;0",'Skill Log'!$C$7:$C$206,"&lt;="&amp;C13)=1,COUNTIFS('Reviews'!$A$7:$A$206,L13,'Reviews'!$B$7:$B$206,"Observation",'Reviews'!$K$7:$K$206,"Yes")=1,COUNTIFS('Skill Log'!$A$7:$A$206,M13,'Skill Log'!$B$7:$B$206,B13,'Skill Log'!$D$7:$D$206,D13,'Skill Log'!$H$7:$H$206,"&lt;&gt;",'Skill Log'!$C$7:$C$206,"&gt;0",'Skill Log'!$C$7:$C$206,"&lt;="&amp;C13)=1,COUNTIFS('Reviews'!$A$7:$A$206,M13,'Reviews'!$B$7:$B$206,"Conversation",'Reviews'!$K$7:$K$206,"Yes")=1))</x:f>
      </x:c>
      <x:c r="U13" s="15" t="str">
        <x:f>IF(A13="","",IF(AND(COUNTIF('Roster'!$A$7:$A$46,B13)=1,COUNTIF(Assignments!$A$7:$A$12,D13)=1),AND(ISNUMBER(C13),C13&gt;0,C13&lt;=Home!$J$4,INDEX('Roster'!$C$7:$C$46,MATCH(B13,'Roster'!$A$7:$A$46,0))=INDEX(Assignments!$B$7:$B$12,MATCH(D13,Assignments!$A$7:$A$12,0))),FALSE))</x:f>
      </x:c>
      <x:c r="V13" s="15" t="str">
        <x:f>IF(A13="","",ROW())</x:f>
      </x:c>
      <x:c r="W13" s="1"/>
      <x:c r="X13" s="1"/>
    </x:row>
    <x:row r="14" ht="64" customHeight="1">
      <x:c r="A14" s="21"/>
      <x:c r="B14" s="21"/>
      <x:c r="C14" s="23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  <x:c r="O14" s="21"/>
      <x:c r="P14" s="21"/>
      <x:c r="Q14" s="14" t="str">
        <x:f>IF(AND(COUNT(E14:H14)=4,MIN(E14:H14)&gt;=1,MAX(E14:H14)&lt;=4,E14=INT(E14),F14=INT(F14),G14=INT(G14),H14=INT(H14)),SUM(E14:H14),"")</x:f>
      </x:c>
      <x:c r="R14" s="14" t="str">
        <x:f>IF(AND(ISNUMBER(Q14),OR(I14="None",I14="Hints",I14="Modelled")),MIN(MIN(E14:H14),IF(I14="None",4,2)),"")</x:f>
      </x:c>
      <x:c r="S14" s="14" t="str">
        <x:f>IF(AND(A14&lt;&gt;"",COUNTIF($A$7:$A$86,A14)=1,T14=TRUE,U14=TRUE,P14="Yes",ISNUMBER(R14),ISNUMBER(N14),N14=INT(N14),N14&gt;=1,N14&lt;=4,O14&lt;&gt;"",OR(I14="None",N14&lt;=2)),N14,"")</x:f>
      </x:c>
      <x:c r="T14" s="14" t="str">
        <x:f>IF(A14="","",AND(COUNTIFS('Skill Log'!$A$7:$A$206,K14,'Skill Log'!$B$7:$B$206,B14,'Skill Log'!$D$7:$D$206,D14,'Skill Log'!$H$7:$H$206,"&lt;&gt;",'Skill Log'!$C$7:$C$206,"&gt;0",'Skill Log'!$C$7:$C$206,"&lt;="&amp;C14)=1,COUNTIFS('Reviews'!$A$7:$A$206,K14,'Reviews'!$B$7:$B$206,"Product",'Reviews'!$K$7:$K$206,"Yes")=1,COUNTIFS('Skill Log'!$A$7:$A$206,L14,'Skill Log'!$B$7:$B$206,B14,'Skill Log'!$D$7:$D$206,D14,'Skill Log'!$H$7:$H$206,"&lt;&gt;",'Skill Log'!$C$7:$C$206,"&gt;0",'Skill Log'!$C$7:$C$206,"&lt;="&amp;C14)=1,COUNTIFS('Reviews'!$A$7:$A$206,L14,'Reviews'!$B$7:$B$206,"Observation",'Reviews'!$K$7:$K$206,"Yes")=1,COUNTIFS('Skill Log'!$A$7:$A$206,M14,'Skill Log'!$B$7:$B$206,B14,'Skill Log'!$D$7:$D$206,D14,'Skill Log'!$H$7:$H$206,"&lt;&gt;",'Skill Log'!$C$7:$C$206,"&gt;0",'Skill Log'!$C$7:$C$206,"&lt;="&amp;C14)=1,COUNTIFS('Reviews'!$A$7:$A$206,M14,'Reviews'!$B$7:$B$206,"Conversation",'Reviews'!$K$7:$K$206,"Yes")=1))</x:f>
      </x:c>
      <x:c r="U14" s="14" t="str">
        <x:f>IF(A14="","",IF(AND(COUNTIF('Roster'!$A$7:$A$46,B14)=1,COUNTIF(Assignments!$A$7:$A$12,D14)=1),AND(ISNUMBER(C14),C14&gt;0,C14&lt;=Home!$J$4,INDEX('Roster'!$C$7:$C$46,MATCH(B14,'Roster'!$A$7:$A$46,0))=INDEX(Assignments!$B$7:$B$12,MATCH(D14,Assignments!$A$7:$A$12,0))),FALSE))</x:f>
      </x:c>
      <x:c r="V14" s="14" t="str">
        <x:f>IF(A14="","",ROW())</x:f>
      </x:c>
      <x:c r="W14" s="1"/>
      <x:c r="X14" s="1"/>
    </x:row>
    <x:row r="15" ht="64" customHeight="1">
      <x:c r="A15" s="21"/>
      <x:c r="B15" s="21"/>
      <x:c r="C15" s="23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  <x:c r="O15" s="21"/>
      <x:c r="P15" s="21"/>
      <x:c r="Q15" s="15" t="str">
        <x:f>IF(AND(COUNT(E15:H15)=4,MIN(E15:H15)&gt;=1,MAX(E15:H15)&lt;=4,E15=INT(E15),F15=INT(F15),G15=INT(G15),H15=INT(H15)),SUM(E15:H15),"")</x:f>
      </x:c>
      <x:c r="R15" s="15" t="str">
        <x:f>IF(AND(ISNUMBER(Q15),OR(I15="None",I15="Hints",I15="Modelled")),MIN(MIN(E15:H15),IF(I15="None",4,2)),"")</x:f>
      </x:c>
      <x:c r="S15" s="15" t="str">
        <x:f>IF(AND(A15&lt;&gt;"",COUNTIF($A$7:$A$86,A15)=1,T15=TRUE,U15=TRUE,P15="Yes",ISNUMBER(R15),ISNUMBER(N15),N15=INT(N15),N15&gt;=1,N15&lt;=4,O15&lt;&gt;"",OR(I15="None",N15&lt;=2)),N15,"")</x:f>
      </x:c>
      <x:c r="T15" s="15" t="str">
        <x:f>IF(A15="","",AND(COUNTIFS('Skill Log'!$A$7:$A$206,K15,'Skill Log'!$B$7:$B$206,B15,'Skill Log'!$D$7:$D$206,D15,'Skill Log'!$H$7:$H$206,"&lt;&gt;",'Skill Log'!$C$7:$C$206,"&gt;0",'Skill Log'!$C$7:$C$206,"&lt;="&amp;C15)=1,COUNTIFS('Reviews'!$A$7:$A$206,K15,'Reviews'!$B$7:$B$206,"Product",'Reviews'!$K$7:$K$206,"Yes")=1,COUNTIFS('Skill Log'!$A$7:$A$206,L15,'Skill Log'!$B$7:$B$206,B15,'Skill Log'!$D$7:$D$206,D15,'Skill Log'!$H$7:$H$206,"&lt;&gt;",'Skill Log'!$C$7:$C$206,"&gt;0",'Skill Log'!$C$7:$C$206,"&lt;="&amp;C15)=1,COUNTIFS('Reviews'!$A$7:$A$206,L15,'Reviews'!$B$7:$B$206,"Observation",'Reviews'!$K$7:$K$206,"Yes")=1,COUNTIFS('Skill Log'!$A$7:$A$206,M15,'Skill Log'!$B$7:$B$206,B15,'Skill Log'!$D$7:$D$206,D15,'Skill Log'!$H$7:$H$206,"&lt;&gt;",'Skill Log'!$C$7:$C$206,"&gt;0",'Skill Log'!$C$7:$C$206,"&lt;="&amp;C15)=1,COUNTIFS('Reviews'!$A$7:$A$206,M15,'Reviews'!$B$7:$B$206,"Conversation",'Reviews'!$K$7:$K$206,"Yes")=1))</x:f>
      </x:c>
      <x:c r="U15" s="15" t="str">
        <x:f>IF(A15="","",IF(AND(COUNTIF('Roster'!$A$7:$A$46,B15)=1,COUNTIF(Assignments!$A$7:$A$12,D15)=1),AND(ISNUMBER(C15),C15&gt;0,C15&lt;=Home!$J$4,INDEX('Roster'!$C$7:$C$46,MATCH(B15,'Roster'!$A$7:$A$46,0))=INDEX(Assignments!$B$7:$B$12,MATCH(D15,Assignments!$A$7:$A$12,0))),FALSE))</x:f>
      </x:c>
      <x:c r="V15" s="15" t="str">
        <x:f>IF(A15="","",ROW())</x:f>
      </x:c>
      <x:c r="W15" s="1"/>
      <x:c r="X15" s="1"/>
    </x:row>
    <x:row r="16" ht="64" customHeight="1">
      <x:c r="A16" s="21"/>
      <x:c r="B16" s="21"/>
      <x:c r="C16" s="23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21"/>
      <x:c r="P16" s="21"/>
      <x:c r="Q16" s="14" t="str">
        <x:f>IF(AND(COUNT(E16:H16)=4,MIN(E16:H16)&gt;=1,MAX(E16:H16)&lt;=4,E16=INT(E16),F16=INT(F16),G16=INT(G16),H16=INT(H16)),SUM(E16:H16),"")</x:f>
      </x:c>
      <x:c r="R16" s="14" t="str">
        <x:f>IF(AND(ISNUMBER(Q16),OR(I16="None",I16="Hints",I16="Modelled")),MIN(MIN(E16:H16),IF(I16="None",4,2)),"")</x:f>
      </x:c>
      <x:c r="S16" s="14" t="str">
        <x:f>IF(AND(A16&lt;&gt;"",COUNTIF($A$7:$A$86,A16)=1,T16=TRUE,U16=TRUE,P16="Yes",ISNUMBER(R16),ISNUMBER(N16),N16=INT(N16),N16&gt;=1,N16&lt;=4,O16&lt;&gt;"",OR(I16="None",N16&lt;=2)),N16,"")</x:f>
      </x:c>
      <x:c r="T16" s="14" t="str">
        <x:f>IF(A16="","",AND(COUNTIFS('Skill Log'!$A$7:$A$206,K16,'Skill Log'!$B$7:$B$206,B16,'Skill Log'!$D$7:$D$206,D16,'Skill Log'!$H$7:$H$206,"&lt;&gt;",'Skill Log'!$C$7:$C$206,"&gt;0",'Skill Log'!$C$7:$C$206,"&lt;="&amp;C16)=1,COUNTIFS('Reviews'!$A$7:$A$206,K16,'Reviews'!$B$7:$B$206,"Product",'Reviews'!$K$7:$K$206,"Yes")=1,COUNTIFS('Skill Log'!$A$7:$A$206,L16,'Skill Log'!$B$7:$B$206,B16,'Skill Log'!$D$7:$D$206,D16,'Skill Log'!$H$7:$H$206,"&lt;&gt;",'Skill Log'!$C$7:$C$206,"&gt;0",'Skill Log'!$C$7:$C$206,"&lt;="&amp;C16)=1,COUNTIFS('Reviews'!$A$7:$A$206,L16,'Reviews'!$B$7:$B$206,"Observation",'Reviews'!$K$7:$K$206,"Yes")=1,COUNTIFS('Skill Log'!$A$7:$A$206,M16,'Skill Log'!$B$7:$B$206,B16,'Skill Log'!$D$7:$D$206,D16,'Skill Log'!$H$7:$H$206,"&lt;&gt;",'Skill Log'!$C$7:$C$206,"&gt;0",'Skill Log'!$C$7:$C$206,"&lt;="&amp;C16)=1,COUNTIFS('Reviews'!$A$7:$A$206,M16,'Reviews'!$B$7:$B$206,"Conversation",'Reviews'!$K$7:$K$206,"Yes")=1))</x:f>
      </x:c>
      <x:c r="U16" s="14" t="str">
        <x:f>IF(A16="","",IF(AND(COUNTIF('Roster'!$A$7:$A$46,B16)=1,COUNTIF(Assignments!$A$7:$A$12,D16)=1),AND(ISNUMBER(C16),C16&gt;0,C16&lt;=Home!$J$4,INDEX('Roster'!$C$7:$C$46,MATCH(B16,'Roster'!$A$7:$A$46,0))=INDEX(Assignments!$B$7:$B$12,MATCH(D16,Assignments!$A$7:$A$12,0))),FALSE))</x:f>
      </x:c>
      <x:c r="V16" s="14" t="str">
        <x:f>IF(A16="","",ROW())</x:f>
      </x:c>
      <x:c r="W16" s="1"/>
      <x:c r="X16" s="1"/>
    </x:row>
    <x:row r="17" ht="64" customHeight="1">
      <x:c r="A17" s="21"/>
      <x:c r="B17" s="21"/>
      <x:c r="C17" s="23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21"/>
      <x:c r="P17" s="21"/>
      <x:c r="Q17" s="15" t="str">
        <x:f>IF(AND(COUNT(E17:H17)=4,MIN(E17:H17)&gt;=1,MAX(E17:H17)&lt;=4,E17=INT(E17),F17=INT(F17),G17=INT(G17),H17=INT(H17)),SUM(E17:H17),"")</x:f>
      </x:c>
      <x:c r="R17" s="15" t="str">
        <x:f>IF(AND(ISNUMBER(Q17),OR(I17="None",I17="Hints",I17="Modelled")),MIN(MIN(E17:H17),IF(I17="None",4,2)),"")</x:f>
      </x:c>
      <x:c r="S17" s="15" t="str">
        <x:f>IF(AND(A17&lt;&gt;"",COUNTIF($A$7:$A$86,A17)=1,T17=TRUE,U17=TRUE,P17="Yes",ISNUMBER(R17),ISNUMBER(N17),N17=INT(N17),N17&gt;=1,N17&lt;=4,O17&lt;&gt;"",OR(I17="None",N17&lt;=2)),N17,"")</x:f>
      </x:c>
      <x:c r="T17" s="15" t="str">
        <x:f>IF(A17="","",AND(COUNTIFS('Skill Log'!$A$7:$A$206,K17,'Skill Log'!$B$7:$B$206,B17,'Skill Log'!$D$7:$D$206,D17,'Skill Log'!$H$7:$H$206,"&lt;&gt;",'Skill Log'!$C$7:$C$206,"&gt;0",'Skill Log'!$C$7:$C$206,"&lt;="&amp;C17)=1,COUNTIFS('Reviews'!$A$7:$A$206,K17,'Reviews'!$B$7:$B$206,"Product",'Reviews'!$K$7:$K$206,"Yes")=1,COUNTIFS('Skill Log'!$A$7:$A$206,L17,'Skill Log'!$B$7:$B$206,B17,'Skill Log'!$D$7:$D$206,D17,'Skill Log'!$H$7:$H$206,"&lt;&gt;",'Skill Log'!$C$7:$C$206,"&gt;0",'Skill Log'!$C$7:$C$206,"&lt;="&amp;C17)=1,COUNTIFS('Reviews'!$A$7:$A$206,L17,'Reviews'!$B$7:$B$206,"Observation",'Reviews'!$K$7:$K$206,"Yes")=1,COUNTIFS('Skill Log'!$A$7:$A$206,M17,'Skill Log'!$B$7:$B$206,B17,'Skill Log'!$D$7:$D$206,D17,'Skill Log'!$H$7:$H$206,"&lt;&gt;",'Skill Log'!$C$7:$C$206,"&gt;0",'Skill Log'!$C$7:$C$206,"&lt;="&amp;C17)=1,COUNTIFS('Reviews'!$A$7:$A$206,M17,'Reviews'!$B$7:$B$206,"Conversation",'Reviews'!$K$7:$K$206,"Yes")=1))</x:f>
      </x:c>
      <x:c r="U17" s="15" t="str">
        <x:f>IF(A17="","",IF(AND(COUNTIF('Roster'!$A$7:$A$46,B17)=1,COUNTIF(Assignments!$A$7:$A$12,D17)=1),AND(ISNUMBER(C17),C17&gt;0,C17&lt;=Home!$J$4,INDEX('Roster'!$C$7:$C$46,MATCH(B17,'Roster'!$A$7:$A$46,0))=INDEX(Assignments!$B$7:$B$12,MATCH(D17,Assignments!$A$7:$A$12,0))),FALSE))</x:f>
      </x:c>
      <x:c r="V17" s="15" t="str">
        <x:f>IF(A17="","",ROW())</x:f>
      </x:c>
      <x:c r="W17" s="1"/>
      <x:c r="X17" s="1"/>
    </x:row>
    <x:row r="18" ht="64" customHeight="1">
      <x:c r="A18" s="21"/>
      <x:c r="B18" s="21"/>
      <x:c r="C18" s="23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21"/>
      <x:c r="P18" s="21"/>
      <x:c r="Q18" s="14" t="str">
        <x:f>IF(AND(COUNT(E18:H18)=4,MIN(E18:H18)&gt;=1,MAX(E18:H18)&lt;=4,E18=INT(E18),F18=INT(F18),G18=INT(G18),H18=INT(H18)),SUM(E18:H18),"")</x:f>
      </x:c>
      <x:c r="R18" s="14" t="str">
        <x:f>IF(AND(ISNUMBER(Q18),OR(I18="None",I18="Hints",I18="Modelled")),MIN(MIN(E18:H18),IF(I18="None",4,2)),"")</x:f>
      </x:c>
      <x:c r="S18" s="14" t="str">
        <x:f>IF(AND(A18&lt;&gt;"",COUNTIF($A$7:$A$86,A18)=1,T18=TRUE,U18=TRUE,P18="Yes",ISNUMBER(R18),ISNUMBER(N18),N18=INT(N18),N18&gt;=1,N18&lt;=4,O18&lt;&gt;"",OR(I18="None",N18&lt;=2)),N18,"")</x:f>
      </x:c>
      <x:c r="T18" s="14" t="str">
        <x:f>IF(A18="","",AND(COUNTIFS('Skill Log'!$A$7:$A$206,K18,'Skill Log'!$B$7:$B$206,B18,'Skill Log'!$D$7:$D$206,D18,'Skill Log'!$H$7:$H$206,"&lt;&gt;",'Skill Log'!$C$7:$C$206,"&gt;0",'Skill Log'!$C$7:$C$206,"&lt;="&amp;C18)=1,COUNTIFS('Reviews'!$A$7:$A$206,K18,'Reviews'!$B$7:$B$206,"Product",'Reviews'!$K$7:$K$206,"Yes")=1,COUNTIFS('Skill Log'!$A$7:$A$206,L18,'Skill Log'!$B$7:$B$206,B18,'Skill Log'!$D$7:$D$206,D18,'Skill Log'!$H$7:$H$206,"&lt;&gt;",'Skill Log'!$C$7:$C$206,"&gt;0",'Skill Log'!$C$7:$C$206,"&lt;="&amp;C18)=1,COUNTIFS('Reviews'!$A$7:$A$206,L18,'Reviews'!$B$7:$B$206,"Observation",'Reviews'!$K$7:$K$206,"Yes")=1,COUNTIFS('Skill Log'!$A$7:$A$206,M18,'Skill Log'!$B$7:$B$206,B18,'Skill Log'!$D$7:$D$206,D18,'Skill Log'!$H$7:$H$206,"&lt;&gt;",'Skill Log'!$C$7:$C$206,"&gt;0",'Skill Log'!$C$7:$C$206,"&lt;="&amp;C18)=1,COUNTIFS('Reviews'!$A$7:$A$206,M18,'Reviews'!$B$7:$B$206,"Conversation",'Reviews'!$K$7:$K$206,"Yes")=1))</x:f>
      </x:c>
      <x:c r="U18" s="14" t="str">
        <x:f>IF(A18="","",IF(AND(COUNTIF('Roster'!$A$7:$A$46,B18)=1,COUNTIF(Assignments!$A$7:$A$12,D18)=1),AND(ISNUMBER(C18),C18&gt;0,C18&lt;=Home!$J$4,INDEX('Roster'!$C$7:$C$46,MATCH(B18,'Roster'!$A$7:$A$46,0))=INDEX(Assignments!$B$7:$B$12,MATCH(D18,Assignments!$A$7:$A$12,0))),FALSE))</x:f>
      </x:c>
      <x:c r="V18" s="14" t="str">
        <x:f>IF(A18="","",ROW())</x:f>
      </x:c>
      <x:c r="W18" s="1"/>
      <x:c r="X18" s="1"/>
    </x:row>
    <x:row r="19" ht="64" customHeight="1">
      <x:c r="A19" s="21"/>
      <x:c r="B19" s="21"/>
      <x:c r="C19" s="23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21"/>
      <x:c r="P19" s="21"/>
      <x:c r="Q19" s="15" t="str">
        <x:f>IF(AND(COUNT(E19:H19)=4,MIN(E19:H19)&gt;=1,MAX(E19:H19)&lt;=4,E19=INT(E19),F19=INT(F19),G19=INT(G19),H19=INT(H19)),SUM(E19:H19),"")</x:f>
      </x:c>
      <x:c r="R19" s="15" t="str">
        <x:f>IF(AND(ISNUMBER(Q19),OR(I19="None",I19="Hints",I19="Modelled")),MIN(MIN(E19:H19),IF(I19="None",4,2)),"")</x:f>
      </x:c>
      <x:c r="S19" s="15" t="str">
        <x:f>IF(AND(A19&lt;&gt;"",COUNTIF($A$7:$A$86,A19)=1,T19=TRUE,U19=TRUE,P19="Yes",ISNUMBER(R19),ISNUMBER(N19),N19=INT(N19),N19&gt;=1,N19&lt;=4,O19&lt;&gt;"",OR(I19="None",N19&lt;=2)),N19,"")</x:f>
      </x:c>
      <x:c r="T19" s="15" t="str">
        <x:f>IF(A19="","",AND(COUNTIFS('Skill Log'!$A$7:$A$206,K19,'Skill Log'!$B$7:$B$206,B19,'Skill Log'!$D$7:$D$206,D19,'Skill Log'!$H$7:$H$206,"&lt;&gt;",'Skill Log'!$C$7:$C$206,"&gt;0",'Skill Log'!$C$7:$C$206,"&lt;="&amp;C19)=1,COUNTIFS('Reviews'!$A$7:$A$206,K19,'Reviews'!$B$7:$B$206,"Product",'Reviews'!$K$7:$K$206,"Yes")=1,COUNTIFS('Skill Log'!$A$7:$A$206,L19,'Skill Log'!$B$7:$B$206,B19,'Skill Log'!$D$7:$D$206,D19,'Skill Log'!$H$7:$H$206,"&lt;&gt;",'Skill Log'!$C$7:$C$206,"&gt;0",'Skill Log'!$C$7:$C$206,"&lt;="&amp;C19)=1,COUNTIFS('Reviews'!$A$7:$A$206,L19,'Reviews'!$B$7:$B$206,"Observation",'Reviews'!$K$7:$K$206,"Yes")=1,COUNTIFS('Skill Log'!$A$7:$A$206,M19,'Skill Log'!$B$7:$B$206,B19,'Skill Log'!$D$7:$D$206,D19,'Skill Log'!$H$7:$H$206,"&lt;&gt;",'Skill Log'!$C$7:$C$206,"&gt;0",'Skill Log'!$C$7:$C$206,"&lt;="&amp;C19)=1,COUNTIFS('Reviews'!$A$7:$A$206,M19,'Reviews'!$B$7:$B$206,"Conversation",'Reviews'!$K$7:$K$206,"Yes")=1))</x:f>
      </x:c>
      <x:c r="U19" s="15" t="str">
        <x:f>IF(A19="","",IF(AND(COUNTIF('Roster'!$A$7:$A$46,B19)=1,COUNTIF(Assignments!$A$7:$A$12,D19)=1),AND(ISNUMBER(C19),C19&gt;0,C19&lt;=Home!$J$4,INDEX('Roster'!$C$7:$C$46,MATCH(B19,'Roster'!$A$7:$A$46,0))=INDEX(Assignments!$B$7:$B$12,MATCH(D19,Assignments!$A$7:$A$12,0))),FALSE))</x:f>
      </x:c>
      <x:c r="V19" s="15" t="str">
        <x:f>IF(A19="","",ROW())</x:f>
      </x:c>
      <x:c r="W19" s="1"/>
      <x:c r="X19" s="1"/>
    </x:row>
    <x:row r="20" ht="64" customHeight="1">
      <x:c r="A20" s="21"/>
      <x:c r="B20" s="21"/>
      <x:c r="C20" s="23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21"/>
      <x:c r="P20" s="21"/>
      <x:c r="Q20" s="14" t="str">
        <x:f>IF(AND(COUNT(E20:H20)=4,MIN(E20:H20)&gt;=1,MAX(E20:H20)&lt;=4,E20=INT(E20),F20=INT(F20),G20=INT(G20),H20=INT(H20)),SUM(E20:H20),"")</x:f>
      </x:c>
      <x:c r="R20" s="14" t="str">
        <x:f>IF(AND(ISNUMBER(Q20),OR(I20="None",I20="Hints",I20="Modelled")),MIN(MIN(E20:H20),IF(I20="None",4,2)),"")</x:f>
      </x:c>
      <x:c r="S20" s="14" t="str">
        <x:f>IF(AND(A20&lt;&gt;"",COUNTIF($A$7:$A$86,A20)=1,T20=TRUE,U20=TRUE,P20="Yes",ISNUMBER(R20),ISNUMBER(N20),N20=INT(N20),N20&gt;=1,N20&lt;=4,O20&lt;&gt;"",OR(I20="None",N20&lt;=2)),N20,"")</x:f>
      </x:c>
      <x:c r="T20" s="14" t="str">
        <x:f>IF(A20="","",AND(COUNTIFS('Skill Log'!$A$7:$A$206,K20,'Skill Log'!$B$7:$B$206,B20,'Skill Log'!$D$7:$D$206,D20,'Skill Log'!$H$7:$H$206,"&lt;&gt;",'Skill Log'!$C$7:$C$206,"&gt;0",'Skill Log'!$C$7:$C$206,"&lt;="&amp;C20)=1,COUNTIFS('Reviews'!$A$7:$A$206,K20,'Reviews'!$B$7:$B$206,"Product",'Reviews'!$K$7:$K$206,"Yes")=1,COUNTIFS('Skill Log'!$A$7:$A$206,L20,'Skill Log'!$B$7:$B$206,B20,'Skill Log'!$D$7:$D$206,D20,'Skill Log'!$H$7:$H$206,"&lt;&gt;",'Skill Log'!$C$7:$C$206,"&gt;0",'Skill Log'!$C$7:$C$206,"&lt;="&amp;C20)=1,COUNTIFS('Reviews'!$A$7:$A$206,L20,'Reviews'!$B$7:$B$206,"Observation",'Reviews'!$K$7:$K$206,"Yes")=1,COUNTIFS('Skill Log'!$A$7:$A$206,M20,'Skill Log'!$B$7:$B$206,B20,'Skill Log'!$D$7:$D$206,D20,'Skill Log'!$H$7:$H$206,"&lt;&gt;",'Skill Log'!$C$7:$C$206,"&gt;0",'Skill Log'!$C$7:$C$206,"&lt;="&amp;C20)=1,COUNTIFS('Reviews'!$A$7:$A$206,M20,'Reviews'!$B$7:$B$206,"Conversation",'Reviews'!$K$7:$K$206,"Yes")=1))</x:f>
      </x:c>
      <x:c r="U20" s="14" t="str">
        <x:f>IF(A20="","",IF(AND(COUNTIF('Roster'!$A$7:$A$46,B20)=1,COUNTIF(Assignments!$A$7:$A$12,D20)=1),AND(ISNUMBER(C20),C20&gt;0,C20&lt;=Home!$J$4,INDEX('Roster'!$C$7:$C$46,MATCH(B20,'Roster'!$A$7:$A$46,0))=INDEX(Assignments!$B$7:$B$12,MATCH(D20,Assignments!$A$7:$A$12,0))),FALSE))</x:f>
      </x:c>
      <x:c r="V20" s="14" t="str">
        <x:f>IF(A20="","",ROW())</x:f>
      </x:c>
      <x:c r="W20" s="1"/>
      <x:c r="X20" s="1"/>
    </x:row>
    <x:row r="21" ht="64" customHeight="1">
      <x:c r="A21" s="21"/>
      <x:c r="B21" s="21"/>
      <x:c r="C21" s="23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21"/>
      <x:c r="P21" s="21"/>
      <x:c r="Q21" s="15" t="str">
        <x:f>IF(AND(COUNT(E21:H21)=4,MIN(E21:H21)&gt;=1,MAX(E21:H21)&lt;=4,E21=INT(E21),F21=INT(F21),G21=INT(G21),H21=INT(H21)),SUM(E21:H21),"")</x:f>
      </x:c>
      <x:c r="R21" s="15" t="str">
        <x:f>IF(AND(ISNUMBER(Q21),OR(I21="None",I21="Hints",I21="Modelled")),MIN(MIN(E21:H21),IF(I21="None",4,2)),"")</x:f>
      </x:c>
      <x:c r="S21" s="15" t="str">
        <x:f>IF(AND(A21&lt;&gt;"",COUNTIF($A$7:$A$86,A21)=1,T21=TRUE,U21=TRUE,P21="Yes",ISNUMBER(R21),ISNUMBER(N21),N21=INT(N21),N21&gt;=1,N21&lt;=4,O21&lt;&gt;"",OR(I21="None",N21&lt;=2)),N21,"")</x:f>
      </x:c>
      <x:c r="T21" s="15" t="str">
        <x:f>IF(A21="","",AND(COUNTIFS('Skill Log'!$A$7:$A$206,K21,'Skill Log'!$B$7:$B$206,B21,'Skill Log'!$D$7:$D$206,D21,'Skill Log'!$H$7:$H$206,"&lt;&gt;",'Skill Log'!$C$7:$C$206,"&gt;0",'Skill Log'!$C$7:$C$206,"&lt;="&amp;C21)=1,COUNTIFS('Reviews'!$A$7:$A$206,K21,'Reviews'!$B$7:$B$206,"Product",'Reviews'!$K$7:$K$206,"Yes")=1,COUNTIFS('Skill Log'!$A$7:$A$206,L21,'Skill Log'!$B$7:$B$206,B21,'Skill Log'!$D$7:$D$206,D21,'Skill Log'!$H$7:$H$206,"&lt;&gt;",'Skill Log'!$C$7:$C$206,"&gt;0",'Skill Log'!$C$7:$C$206,"&lt;="&amp;C21)=1,COUNTIFS('Reviews'!$A$7:$A$206,L21,'Reviews'!$B$7:$B$206,"Observation",'Reviews'!$K$7:$K$206,"Yes")=1,COUNTIFS('Skill Log'!$A$7:$A$206,M21,'Skill Log'!$B$7:$B$206,B21,'Skill Log'!$D$7:$D$206,D21,'Skill Log'!$H$7:$H$206,"&lt;&gt;",'Skill Log'!$C$7:$C$206,"&gt;0",'Skill Log'!$C$7:$C$206,"&lt;="&amp;C21)=1,COUNTIFS('Reviews'!$A$7:$A$206,M21,'Reviews'!$B$7:$B$206,"Conversation",'Reviews'!$K$7:$K$206,"Yes")=1))</x:f>
      </x:c>
      <x:c r="U21" s="15" t="str">
        <x:f>IF(A21="","",IF(AND(COUNTIF('Roster'!$A$7:$A$46,B21)=1,COUNTIF(Assignments!$A$7:$A$12,D21)=1),AND(ISNUMBER(C21),C21&gt;0,C21&lt;=Home!$J$4,INDEX('Roster'!$C$7:$C$46,MATCH(B21,'Roster'!$A$7:$A$46,0))=INDEX(Assignments!$B$7:$B$12,MATCH(D21,Assignments!$A$7:$A$12,0))),FALSE))</x:f>
      </x:c>
      <x:c r="V21" s="15" t="str">
        <x:f>IF(A21="","",ROW())</x:f>
      </x:c>
      <x:c r="W21" s="1"/>
      <x:c r="X21" s="1"/>
    </x:row>
    <x:row r="22" ht="64" customHeight="1">
      <x:c r="A22" s="21"/>
      <x:c r="B22" s="21"/>
      <x:c r="C22" s="23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21"/>
      <x:c r="P22" s="21"/>
      <x:c r="Q22" s="14" t="str">
        <x:f>IF(AND(COUNT(E22:H22)=4,MIN(E22:H22)&gt;=1,MAX(E22:H22)&lt;=4,E22=INT(E22),F22=INT(F22),G22=INT(G22),H22=INT(H22)),SUM(E22:H22),"")</x:f>
      </x:c>
      <x:c r="R22" s="14" t="str">
        <x:f>IF(AND(ISNUMBER(Q22),OR(I22="None",I22="Hints",I22="Modelled")),MIN(MIN(E22:H22),IF(I22="None",4,2)),"")</x:f>
      </x:c>
      <x:c r="S22" s="14" t="str">
        <x:f>IF(AND(A22&lt;&gt;"",COUNTIF($A$7:$A$86,A22)=1,T22=TRUE,U22=TRUE,P22="Yes",ISNUMBER(R22),ISNUMBER(N22),N22=INT(N22),N22&gt;=1,N22&lt;=4,O22&lt;&gt;"",OR(I22="None",N22&lt;=2)),N22,"")</x:f>
      </x:c>
      <x:c r="T22" s="14" t="str">
        <x:f>IF(A22="","",AND(COUNTIFS('Skill Log'!$A$7:$A$206,K22,'Skill Log'!$B$7:$B$206,B22,'Skill Log'!$D$7:$D$206,D22,'Skill Log'!$H$7:$H$206,"&lt;&gt;",'Skill Log'!$C$7:$C$206,"&gt;0",'Skill Log'!$C$7:$C$206,"&lt;="&amp;C22)=1,COUNTIFS('Reviews'!$A$7:$A$206,K22,'Reviews'!$B$7:$B$206,"Product",'Reviews'!$K$7:$K$206,"Yes")=1,COUNTIFS('Skill Log'!$A$7:$A$206,L22,'Skill Log'!$B$7:$B$206,B22,'Skill Log'!$D$7:$D$206,D22,'Skill Log'!$H$7:$H$206,"&lt;&gt;",'Skill Log'!$C$7:$C$206,"&gt;0",'Skill Log'!$C$7:$C$206,"&lt;="&amp;C22)=1,COUNTIFS('Reviews'!$A$7:$A$206,L22,'Reviews'!$B$7:$B$206,"Observation",'Reviews'!$K$7:$K$206,"Yes")=1,COUNTIFS('Skill Log'!$A$7:$A$206,M22,'Skill Log'!$B$7:$B$206,B22,'Skill Log'!$D$7:$D$206,D22,'Skill Log'!$H$7:$H$206,"&lt;&gt;",'Skill Log'!$C$7:$C$206,"&gt;0",'Skill Log'!$C$7:$C$206,"&lt;="&amp;C22)=1,COUNTIFS('Reviews'!$A$7:$A$206,M22,'Reviews'!$B$7:$B$206,"Conversation",'Reviews'!$K$7:$K$206,"Yes")=1))</x:f>
      </x:c>
      <x:c r="U22" s="14" t="str">
        <x:f>IF(A22="","",IF(AND(COUNTIF('Roster'!$A$7:$A$46,B22)=1,COUNTIF(Assignments!$A$7:$A$12,D22)=1),AND(ISNUMBER(C22),C22&gt;0,C22&lt;=Home!$J$4,INDEX('Roster'!$C$7:$C$46,MATCH(B22,'Roster'!$A$7:$A$46,0))=INDEX(Assignments!$B$7:$B$12,MATCH(D22,Assignments!$A$7:$A$12,0))),FALSE))</x:f>
      </x:c>
      <x:c r="V22" s="14" t="str">
        <x:f>IF(A22="","",ROW())</x:f>
      </x:c>
      <x:c r="W22" s="1"/>
      <x:c r="X22" s="1"/>
    </x:row>
    <x:row r="23" ht="64" customHeight="1">
      <x:c r="A23" s="21"/>
      <x:c r="B23" s="21"/>
      <x:c r="C23" s="23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21"/>
      <x:c r="P23" s="21"/>
      <x:c r="Q23" s="15" t="str">
        <x:f>IF(AND(COUNT(E23:H23)=4,MIN(E23:H23)&gt;=1,MAX(E23:H23)&lt;=4,E23=INT(E23),F23=INT(F23),G23=INT(G23),H23=INT(H23)),SUM(E23:H23),"")</x:f>
      </x:c>
      <x:c r="R23" s="15" t="str">
        <x:f>IF(AND(ISNUMBER(Q23),OR(I23="None",I23="Hints",I23="Modelled")),MIN(MIN(E23:H23),IF(I23="None",4,2)),"")</x:f>
      </x:c>
      <x:c r="S23" s="15" t="str">
        <x:f>IF(AND(A23&lt;&gt;"",COUNTIF($A$7:$A$86,A23)=1,T23=TRUE,U23=TRUE,P23="Yes",ISNUMBER(R23),ISNUMBER(N23),N23=INT(N23),N23&gt;=1,N23&lt;=4,O23&lt;&gt;"",OR(I23="None",N23&lt;=2)),N23,"")</x:f>
      </x:c>
      <x:c r="T23" s="15" t="str">
        <x:f>IF(A23="","",AND(COUNTIFS('Skill Log'!$A$7:$A$206,K23,'Skill Log'!$B$7:$B$206,B23,'Skill Log'!$D$7:$D$206,D23,'Skill Log'!$H$7:$H$206,"&lt;&gt;",'Skill Log'!$C$7:$C$206,"&gt;0",'Skill Log'!$C$7:$C$206,"&lt;="&amp;C23)=1,COUNTIFS('Reviews'!$A$7:$A$206,K23,'Reviews'!$B$7:$B$206,"Product",'Reviews'!$K$7:$K$206,"Yes")=1,COUNTIFS('Skill Log'!$A$7:$A$206,L23,'Skill Log'!$B$7:$B$206,B23,'Skill Log'!$D$7:$D$206,D23,'Skill Log'!$H$7:$H$206,"&lt;&gt;",'Skill Log'!$C$7:$C$206,"&gt;0",'Skill Log'!$C$7:$C$206,"&lt;="&amp;C23)=1,COUNTIFS('Reviews'!$A$7:$A$206,L23,'Reviews'!$B$7:$B$206,"Observation",'Reviews'!$K$7:$K$206,"Yes")=1,COUNTIFS('Skill Log'!$A$7:$A$206,M23,'Skill Log'!$B$7:$B$206,B23,'Skill Log'!$D$7:$D$206,D23,'Skill Log'!$H$7:$H$206,"&lt;&gt;",'Skill Log'!$C$7:$C$206,"&gt;0",'Skill Log'!$C$7:$C$206,"&lt;="&amp;C23)=1,COUNTIFS('Reviews'!$A$7:$A$206,M23,'Reviews'!$B$7:$B$206,"Conversation",'Reviews'!$K$7:$K$206,"Yes")=1))</x:f>
      </x:c>
      <x:c r="U23" s="15" t="str">
        <x:f>IF(A23="","",IF(AND(COUNTIF('Roster'!$A$7:$A$46,B23)=1,COUNTIF(Assignments!$A$7:$A$12,D23)=1),AND(ISNUMBER(C23),C23&gt;0,C23&lt;=Home!$J$4,INDEX('Roster'!$C$7:$C$46,MATCH(B23,'Roster'!$A$7:$A$46,0))=INDEX(Assignments!$B$7:$B$12,MATCH(D23,Assignments!$A$7:$A$12,0))),FALSE))</x:f>
      </x:c>
      <x:c r="V23" s="15" t="str">
        <x:f>IF(A23="","",ROW())</x:f>
      </x:c>
      <x:c r="W23" s="1"/>
      <x:c r="X23" s="1"/>
    </x:row>
    <x:row r="24" ht="64" customHeight="1">
      <x:c r="A24" s="21"/>
      <x:c r="B24" s="21"/>
      <x:c r="C24" s="23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21"/>
      <x:c r="P24" s="21"/>
      <x:c r="Q24" s="14" t="str">
        <x:f>IF(AND(COUNT(E24:H24)=4,MIN(E24:H24)&gt;=1,MAX(E24:H24)&lt;=4,E24=INT(E24),F24=INT(F24),G24=INT(G24),H24=INT(H24)),SUM(E24:H24),"")</x:f>
      </x:c>
      <x:c r="R24" s="14" t="str">
        <x:f>IF(AND(ISNUMBER(Q24),OR(I24="None",I24="Hints",I24="Modelled")),MIN(MIN(E24:H24),IF(I24="None",4,2)),"")</x:f>
      </x:c>
      <x:c r="S24" s="14" t="str">
        <x:f>IF(AND(A24&lt;&gt;"",COUNTIF($A$7:$A$86,A24)=1,T24=TRUE,U24=TRUE,P24="Yes",ISNUMBER(R24),ISNUMBER(N24),N24=INT(N24),N24&gt;=1,N24&lt;=4,O24&lt;&gt;"",OR(I24="None",N24&lt;=2)),N24,"")</x:f>
      </x:c>
      <x:c r="T24" s="14" t="str">
        <x:f>IF(A24="","",AND(COUNTIFS('Skill Log'!$A$7:$A$206,K24,'Skill Log'!$B$7:$B$206,B24,'Skill Log'!$D$7:$D$206,D24,'Skill Log'!$H$7:$H$206,"&lt;&gt;",'Skill Log'!$C$7:$C$206,"&gt;0",'Skill Log'!$C$7:$C$206,"&lt;="&amp;C24)=1,COUNTIFS('Reviews'!$A$7:$A$206,K24,'Reviews'!$B$7:$B$206,"Product",'Reviews'!$K$7:$K$206,"Yes")=1,COUNTIFS('Skill Log'!$A$7:$A$206,L24,'Skill Log'!$B$7:$B$206,B24,'Skill Log'!$D$7:$D$206,D24,'Skill Log'!$H$7:$H$206,"&lt;&gt;",'Skill Log'!$C$7:$C$206,"&gt;0",'Skill Log'!$C$7:$C$206,"&lt;="&amp;C24)=1,COUNTIFS('Reviews'!$A$7:$A$206,L24,'Reviews'!$B$7:$B$206,"Observation",'Reviews'!$K$7:$K$206,"Yes")=1,COUNTIFS('Skill Log'!$A$7:$A$206,M24,'Skill Log'!$B$7:$B$206,B24,'Skill Log'!$D$7:$D$206,D24,'Skill Log'!$H$7:$H$206,"&lt;&gt;",'Skill Log'!$C$7:$C$206,"&gt;0",'Skill Log'!$C$7:$C$206,"&lt;="&amp;C24)=1,COUNTIFS('Reviews'!$A$7:$A$206,M24,'Reviews'!$B$7:$B$206,"Conversation",'Reviews'!$K$7:$K$206,"Yes")=1))</x:f>
      </x:c>
      <x:c r="U24" s="14" t="str">
        <x:f>IF(A24="","",IF(AND(COUNTIF('Roster'!$A$7:$A$46,B24)=1,COUNTIF(Assignments!$A$7:$A$12,D24)=1),AND(ISNUMBER(C24),C24&gt;0,C24&lt;=Home!$J$4,INDEX('Roster'!$C$7:$C$46,MATCH(B24,'Roster'!$A$7:$A$46,0))=INDEX(Assignments!$B$7:$B$12,MATCH(D24,Assignments!$A$7:$A$12,0))),FALSE))</x:f>
      </x:c>
      <x:c r="V24" s="14" t="str">
        <x:f>IF(A24="","",ROW())</x:f>
      </x:c>
      <x:c r="W24" s="1"/>
      <x:c r="X24" s="1"/>
    </x:row>
    <x:row r="25" ht="64" customHeight="1">
      <x:c r="A25" s="21"/>
      <x:c r="B25" s="21"/>
      <x:c r="C25" s="23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21"/>
      <x:c r="P25" s="21"/>
      <x:c r="Q25" s="15" t="str">
        <x:f>IF(AND(COUNT(E25:H25)=4,MIN(E25:H25)&gt;=1,MAX(E25:H25)&lt;=4,E25=INT(E25),F25=INT(F25),G25=INT(G25),H25=INT(H25)),SUM(E25:H25),"")</x:f>
      </x:c>
      <x:c r="R25" s="15" t="str">
        <x:f>IF(AND(ISNUMBER(Q25),OR(I25="None",I25="Hints",I25="Modelled")),MIN(MIN(E25:H25),IF(I25="None",4,2)),"")</x:f>
      </x:c>
      <x:c r="S25" s="15" t="str">
        <x:f>IF(AND(A25&lt;&gt;"",COUNTIF($A$7:$A$86,A25)=1,T25=TRUE,U25=TRUE,P25="Yes",ISNUMBER(R25),ISNUMBER(N25),N25=INT(N25),N25&gt;=1,N25&lt;=4,O25&lt;&gt;"",OR(I25="None",N25&lt;=2)),N25,"")</x:f>
      </x:c>
      <x:c r="T25" s="15" t="str">
        <x:f>IF(A25="","",AND(COUNTIFS('Skill Log'!$A$7:$A$206,K25,'Skill Log'!$B$7:$B$206,B25,'Skill Log'!$D$7:$D$206,D25,'Skill Log'!$H$7:$H$206,"&lt;&gt;",'Skill Log'!$C$7:$C$206,"&gt;0",'Skill Log'!$C$7:$C$206,"&lt;="&amp;C25)=1,COUNTIFS('Reviews'!$A$7:$A$206,K25,'Reviews'!$B$7:$B$206,"Product",'Reviews'!$K$7:$K$206,"Yes")=1,COUNTIFS('Skill Log'!$A$7:$A$206,L25,'Skill Log'!$B$7:$B$206,B25,'Skill Log'!$D$7:$D$206,D25,'Skill Log'!$H$7:$H$206,"&lt;&gt;",'Skill Log'!$C$7:$C$206,"&gt;0",'Skill Log'!$C$7:$C$206,"&lt;="&amp;C25)=1,COUNTIFS('Reviews'!$A$7:$A$206,L25,'Reviews'!$B$7:$B$206,"Observation",'Reviews'!$K$7:$K$206,"Yes")=1,COUNTIFS('Skill Log'!$A$7:$A$206,M25,'Skill Log'!$B$7:$B$206,B25,'Skill Log'!$D$7:$D$206,D25,'Skill Log'!$H$7:$H$206,"&lt;&gt;",'Skill Log'!$C$7:$C$206,"&gt;0",'Skill Log'!$C$7:$C$206,"&lt;="&amp;C25)=1,COUNTIFS('Reviews'!$A$7:$A$206,M25,'Reviews'!$B$7:$B$206,"Conversation",'Reviews'!$K$7:$K$206,"Yes")=1))</x:f>
      </x:c>
      <x:c r="U25" s="15" t="str">
        <x:f>IF(A25="","",IF(AND(COUNTIF('Roster'!$A$7:$A$46,B25)=1,COUNTIF(Assignments!$A$7:$A$12,D25)=1),AND(ISNUMBER(C25),C25&gt;0,C25&lt;=Home!$J$4,INDEX('Roster'!$C$7:$C$46,MATCH(B25,'Roster'!$A$7:$A$46,0))=INDEX(Assignments!$B$7:$B$12,MATCH(D25,Assignments!$A$7:$A$12,0))),FALSE))</x:f>
      </x:c>
      <x:c r="V25" s="15" t="str">
        <x:f>IF(A25="","",ROW())</x:f>
      </x:c>
      <x:c r="W25" s="1"/>
      <x:c r="X25" s="1"/>
    </x:row>
    <x:row r="26" ht="64" customHeight="1">
      <x:c r="A26" s="21"/>
      <x:c r="B26" s="21"/>
      <x:c r="C26" s="23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21"/>
      <x:c r="P26" s="21"/>
      <x:c r="Q26" s="14" t="str">
        <x:f>IF(AND(COUNT(E26:H26)=4,MIN(E26:H26)&gt;=1,MAX(E26:H26)&lt;=4,E26=INT(E26),F26=INT(F26),G26=INT(G26),H26=INT(H26)),SUM(E26:H26),"")</x:f>
      </x:c>
      <x:c r="R26" s="14" t="str">
        <x:f>IF(AND(ISNUMBER(Q26),OR(I26="None",I26="Hints",I26="Modelled")),MIN(MIN(E26:H26),IF(I26="None",4,2)),"")</x:f>
      </x:c>
      <x:c r="S26" s="14" t="str">
        <x:f>IF(AND(A26&lt;&gt;"",COUNTIF($A$7:$A$86,A26)=1,T26=TRUE,U26=TRUE,P26="Yes",ISNUMBER(R26),ISNUMBER(N26),N26=INT(N26),N26&gt;=1,N26&lt;=4,O26&lt;&gt;"",OR(I26="None",N26&lt;=2)),N26,"")</x:f>
      </x:c>
      <x:c r="T26" s="14" t="str">
        <x:f>IF(A26="","",AND(COUNTIFS('Skill Log'!$A$7:$A$206,K26,'Skill Log'!$B$7:$B$206,B26,'Skill Log'!$D$7:$D$206,D26,'Skill Log'!$H$7:$H$206,"&lt;&gt;",'Skill Log'!$C$7:$C$206,"&gt;0",'Skill Log'!$C$7:$C$206,"&lt;="&amp;C26)=1,COUNTIFS('Reviews'!$A$7:$A$206,K26,'Reviews'!$B$7:$B$206,"Product",'Reviews'!$K$7:$K$206,"Yes")=1,COUNTIFS('Skill Log'!$A$7:$A$206,L26,'Skill Log'!$B$7:$B$206,B26,'Skill Log'!$D$7:$D$206,D26,'Skill Log'!$H$7:$H$206,"&lt;&gt;",'Skill Log'!$C$7:$C$206,"&gt;0",'Skill Log'!$C$7:$C$206,"&lt;="&amp;C26)=1,COUNTIFS('Reviews'!$A$7:$A$206,L26,'Reviews'!$B$7:$B$206,"Observation",'Reviews'!$K$7:$K$206,"Yes")=1,COUNTIFS('Skill Log'!$A$7:$A$206,M26,'Skill Log'!$B$7:$B$206,B26,'Skill Log'!$D$7:$D$206,D26,'Skill Log'!$H$7:$H$206,"&lt;&gt;",'Skill Log'!$C$7:$C$206,"&gt;0",'Skill Log'!$C$7:$C$206,"&lt;="&amp;C26)=1,COUNTIFS('Reviews'!$A$7:$A$206,M26,'Reviews'!$B$7:$B$206,"Conversation",'Reviews'!$K$7:$K$206,"Yes")=1))</x:f>
      </x:c>
      <x:c r="U26" s="14" t="str">
        <x:f>IF(A26="","",IF(AND(COUNTIF('Roster'!$A$7:$A$46,B26)=1,COUNTIF(Assignments!$A$7:$A$12,D26)=1),AND(ISNUMBER(C26),C26&gt;0,C26&lt;=Home!$J$4,INDEX('Roster'!$C$7:$C$46,MATCH(B26,'Roster'!$A$7:$A$46,0))=INDEX(Assignments!$B$7:$B$12,MATCH(D26,Assignments!$A$7:$A$12,0))),FALSE))</x:f>
      </x:c>
      <x:c r="V26" s="14" t="str">
        <x:f>IF(A26="","",ROW())</x:f>
      </x:c>
      <x:c r="W26" s="1"/>
      <x:c r="X26" s="1"/>
    </x:row>
    <x:row r="27" ht="64" customHeight="1">
      <x:c r="A27" s="21"/>
      <x:c r="B27" s="21"/>
      <x:c r="C27" s="23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21"/>
      <x:c r="P27" s="21"/>
      <x:c r="Q27" s="15" t="str">
        <x:f>IF(AND(COUNT(E27:H27)=4,MIN(E27:H27)&gt;=1,MAX(E27:H27)&lt;=4,E27=INT(E27),F27=INT(F27),G27=INT(G27),H27=INT(H27)),SUM(E27:H27),"")</x:f>
      </x:c>
      <x:c r="R27" s="15" t="str">
        <x:f>IF(AND(ISNUMBER(Q27),OR(I27="None",I27="Hints",I27="Modelled")),MIN(MIN(E27:H27),IF(I27="None",4,2)),"")</x:f>
      </x:c>
      <x:c r="S27" s="15" t="str">
        <x:f>IF(AND(A27&lt;&gt;"",COUNTIF($A$7:$A$86,A27)=1,T27=TRUE,U27=TRUE,P27="Yes",ISNUMBER(R27),ISNUMBER(N27),N27=INT(N27),N27&gt;=1,N27&lt;=4,O27&lt;&gt;"",OR(I27="None",N27&lt;=2)),N27,"")</x:f>
      </x:c>
      <x:c r="T27" s="15" t="str">
        <x:f>IF(A27="","",AND(COUNTIFS('Skill Log'!$A$7:$A$206,K27,'Skill Log'!$B$7:$B$206,B27,'Skill Log'!$D$7:$D$206,D27,'Skill Log'!$H$7:$H$206,"&lt;&gt;",'Skill Log'!$C$7:$C$206,"&gt;0",'Skill Log'!$C$7:$C$206,"&lt;="&amp;C27)=1,COUNTIFS('Reviews'!$A$7:$A$206,K27,'Reviews'!$B$7:$B$206,"Product",'Reviews'!$K$7:$K$206,"Yes")=1,COUNTIFS('Skill Log'!$A$7:$A$206,L27,'Skill Log'!$B$7:$B$206,B27,'Skill Log'!$D$7:$D$206,D27,'Skill Log'!$H$7:$H$206,"&lt;&gt;",'Skill Log'!$C$7:$C$206,"&gt;0",'Skill Log'!$C$7:$C$206,"&lt;="&amp;C27)=1,COUNTIFS('Reviews'!$A$7:$A$206,L27,'Reviews'!$B$7:$B$206,"Observation",'Reviews'!$K$7:$K$206,"Yes")=1,COUNTIFS('Skill Log'!$A$7:$A$206,M27,'Skill Log'!$B$7:$B$206,B27,'Skill Log'!$D$7:$D$206,D27,'Skill Log'!$H$7:$H$206,"&lt;&gt;",'Skill Log'!$C$7:$C$206,"&gt;0",'Skill Log'!$C$7:$C$206,"&lt;="&amp;C27)=1,COUNTIFS('Reviews'!$A$7:$A$206,M27,'Reviews'!$B$7:$B$206,"Conversation",'Reviews'!$K$7:$K$206,"Yes")=1))</x:f>
      </x:c>
      <x:c r="U27" s="15" t="str">
        <x:f>IF(A27="","",IF(AND(COUNTIF('Roster'!$A$7:$A$46,B27)=1,COUNTIF(Assignments!$A$7:$A$12,D27)=1),AND(ISNUMBER(C27),C27&gt;0,C27&lt;=Home!$J$4,INDEX('Roster'!$C$7:$C$46,MATCH(B27,'Roster'!$A$7:$A$46,0))=INDEX(Assignments!$B$7:$B$12,MATCH(D27,Assignments!$A$7:$A$12,0))),FALSE))</x:f>
      </x:c>
      <x:c r="V27" s="15" t="str">
        <x:f>IF(A27="","",ROW())</x:f>
      </x:c>
      <x:c r="W27" s="1"/>
      <x:c r="X27" s="1"/>
    </x:row>
    <x:row r="28" ht="64" customHeight="1">
      <x:c r="A28" s="21"/>
      <x:c r="B28" s="21"/>
      <x:c r="C28" s="23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14" t="str">
        <x:f>IF(AND(COUNT(E28:H28)=4,MIN(E28:H28)&gt;=1,MAX(E28:H28)&lt;=4,E28=INT(E28),F28=INT(F28),G28=INT(G28),H28=INT(H28)),SUM(E28:H28),"")</x:f>
      </x:c>
      <x:c r="R28" s="14" t="str">
        <x:f>IF(AND(ISNUMBER(Q28),OR(I28="None",I28="Hints",I28="Modelled")),MIN(MIN(E28:H28),IF(I28="None",4,2)),"")</x:f>
      </x:c>
      <x:c r="S28" s="14" t="str">
        <x:f>IF(AND(A28&lt;&gt;"",COUNTIF($A$7:$A$86,A28)=1,T28=TRUE,U28=TRUE,P28="Yes",ISNUMBER(R28),ISNUMBER(N28),N28=INT(N28),N28&gt;=1,N28&lt;=4,O28&lt;&gt;"",OR(I28="None",N28&lt;=2)),N28,"")</x:f>
      </x:c>
      <x:c r="T28" s="14" t="str">
        <x:f>IF(A28="","",AND(COUNTIFS('Skill Log'!$A$7:$A$206,K28,'Skill Log'!$B$7:$B$206,B28,'Skill Log'!$D$7:$D$206,D28,'Skill Log'!$H$7:$H$206,"&lt;&gt;",'Skill Log'!$C$7:$C$206,"&gt;0",'Skill Log'!$C$7:$C$206,"&lt;="&amp;C28)=1,COUNTIFS('Reviews'!$A$7:$A$206,K28,'Reviews'!$B$7:$B$206,"Product",'Reviews'!$K$7:$K$206,"Yes")=1,COUNTIFS('Skill Log'!$A$7:$A$206,L28,'Skill Log'!$B$7:$B$206,B28,'Skill Log'!$D$7:$D$206,D28,'Skill Log'!$H$7:$H$206,"&lt;&gt;",'Skill Log'!$C$7:$C$206,"&gt;0",'Skill Log'!$C$7:$C$206,"&lt;="&amp;C28)=1,COUNTIFS('Reviews'!$A$7:$A$206,L28,'Reviews'!$B$7:$B$206,"Observation",'Reviews'!$K$7:$K$206,"Yes")=1,COUNTIFS('Skill Log'!$A$7:$A$206,M28,'Skill Log'!$B$7:$B$206,B28,'Skill Log'!$D$7:$D$206,D28,'Skill Log'!$H$7:$H$206,"&lt;&gt;",'Skill Log'!$C$7:$C$206,"&gt;0",'Skill Log'!$C$7:$C$206,"&lt;="&amp;C28)=1,COUNTIFS('Reviews'!$A$7:$A$206,M28,'Reviews'!$B$7:$B$206,"Conversation",'Reviews'!$K$7:$K$206,"Yes")=1))</x:f>
      </x:c>
      <x:c r="U28" s="14" t="str">
        <x:f>IF(A28="","",IF(AND(COUNTIF('Roster'!$A$7:$A$46,B28)=1,COUNTIF(Assignments!$A$7:$A$12,D28)=1),AND(ISNUMBER(C28),C28&gt;0,C28&lt;=Home!$J$4,INDEX('Roster'!$C$7:$C$46,MATCH(B28,'Roster'!$A$7:$A$46,0))=INDEX(Assignments!$B$7:$B$12,MATCH(D28,Assignments!$A$7:$A$12,0))),FALSE))</x:f>
      </x:c>
      <x:c r="V28" s="14" t="str">
        <x:f>IF(A28="","",ROW())</x:f>
      </x:c>
      <x:c r="W28" s="1"/>
      <x:c r="X28" s="1"/>
    </x:row>
    <x:row r="29" ht="64" customHeight="1">
      <x:c r="A29" s="21"/>
      <x:c r="B29" s="21"/>
      <x:c r="C29" s="23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21"/>
      <x:c r="P29" s="21"/>
      <x:c r="Q29" s="15" t="str">
        <x:f>IF(AND(COUNT(E29:H29)=4,MIN(E29:H29)&gt;=1,MAX(E29:H29)&lt;=4,E29=INT(E29),F29=INT(F29),G29=INT(G29),H29=INT(H29)),SUM(E29:H29),"")</x:f>
      </x:c>
      <x:c r="R29" s="15" t="str">
        <x:f>IF(AND(ISNUMBER(Q29),OR(I29="None",I29="Hints",I29="Modelled")),MIN(MIN(E29:H29),IF(I29="None",4,2)),"")</x:f>
      </x:c>
      <x:c r="S29" s="15" t="str">
        <x:f>IF(AND(A29&lt;&gt;"",COUNTIF($A$7:$A$86,A29)=1,T29=TRUE,U29=TRUE,P29="Yes",ISNUMBER(R29),ISNUMBER(N29),N29=INT(N29),N29&gt;=1,N29&lt;=4,O29&lt;&gt;"",OR(I29="None",N29&lt;=2)),N29,"")</x:f>
      </x:c>
      <x:c r="T29" s="15" t="str">
        <x:f>IF(A29="","",AND(COUNTIFS('Skill Log'!$A$7:$A$206,K29,'Skill Log'!$B$7:$B$206,B29,'Skill Log'!$D$7:$D$206,D29,'Skill Log'!$H$7:$H$206,"&lt;&gt;",'Skill Log'!$C$7:$C$206,"&gt;0",'Skill Log'!$C$7:$C$206,"&lt;="&amp;C29)=1,COUNTIFS('Reviews'!$A$7:$A$206,K29,'Reviews'!$B$7:$B$206,"Product",'Reviews'!$K$7:$K$206,"Yes")=1,COUNTIFS('Skill Log'!$A$7:$A$206,L29,'Skill Log'!$B$7:$B$206,B29,'Skill Log'!$D$7:$D$206,D29,'Skill Log'!$H$7:$H$206,"&lt;&gt;",'Skill Log'!$C$7:$C$206,"&gt;0",'Skill Log'!$C$7:$C$206,"&lt;="&amp;C29)=1,COUNTIFS('Reviews'!$A$7:$A$206,L29,'Reviews'!$B$7:$B$206,"Observation",'Reviews'!$K$7:$K$206,"Yes")=1,COUNTIFS('Skill Log'!$A$7:$A$206,M29,'Skill Log'!$B$7:$B$206,B29,'Skill Log'!$D$7:$D$206,D29,'Skill Log'!$H$7:$H$206,"&lt;&gt;",'Skill Log'!$C$7:$C$206,"&gt;0",'Skill Log'!$C$7:$C$206,"&lt;="&amp;C29)=1,COUNTIFS('Reviews'!$A$7:$A$206,M29,'Reviews'!$B$7:$B$206,"Conversation",'Reviews'!$K$7:$K$206,"Yes")=1))</x:f>
      </x:c>
      <x:c r="U29" s="15" t="str">
        <x:f>IF(A29="","",IF(AND(COUNTIF('Roster'!$A$7:$A$46,B29)=1,COUNTIF(Assignments!$A$7:$A$12,D29)=1),AND(ISNUMBER(C29),C29&gt;0,C29&lt;=Home!$J$4,INDEX('Roster'!$C$7:$C$46,MATCH(B29,'Roster'!$A$7:$A$46,0))=INDEX(Assignments!$B$7:$B$12,MATCH(D29,Assignments!$A$7:$A$12,0))),FALSE))</x:f>
      </x:c>
      <x:c r="V29" s="15" t="str">
        <x:f>IF(A29="","",ROW())</x:f>
      </x:c>
      <x:c r="W29" s="1"/>
      <x:c r="X29" s="1"/>
    </x:row>
    <x:row r="30" ht="64" customHeight="1">
      <x:c r="A30" s="21"/>
      <x:c r="B30" s="21"/>
      <x:c r="C30" s="23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21"/>
      <x:c r="P30" s="21"/>
      <x:c r="Q30" s="14" t="str">
        <x:f>IF(AND(COUNT(E30:H30)=4,MIN(E30:H30)&gt;=1,MAX(E30:H30)&lt;=4,E30=INT(E30),F30=INT(F30),G30=INT(G30),H30=INT(H30)),SUM(E30:H30),"")</x:f>
      </x:c>
      <x:c r="R30" s="14" t="str">
        <x:f>IF(AND(ISNUMBER(Q30),OR(I30="None",I30="Hints",I30="Modelled")),MIN(MIN(E30:H30),IF(I30="None",4,2)),"")</x:f>
      </x:c>
      <x:c r="S30" s="14" t="str">
        <x:f>IF(AND(A30&lt;&gt;"",COUNTIF($A$7:$A$86,A30)=1,T30=TRUE,U30=TRUE,P30="Yes",ISNUMBER(R30),ISNUMBER(N30),N30=INT(N30),N30&gt;=1,N30&lt;=4,O30&lt;&gt;"",OR(I30="None",N30&lt;=2)),N30,"")</x:f>
      </x:c>
      <x:c r="T30" s="14" t="str">
        <x:f>IF(A30="","",AND(COUNTIFS('Skill Log'!$A$7:$A$206,K30,'Skill Log'!$B$7:$B$206,B30,'Skill Log'!$D$7:$D$206,D30,'Skill Log'!$H$7:$H$206,"&lt;&gt;",'Skill Log'!$C$7:$C$206,"&gt;0",'Skill Log'!$C$7:$C$206,"&lt;="&amp;C30)=1,COUNTIFS('Reviews'!$A$7:$A$206,K30,'Reviews'!$B$7:$B$206,"Product",'Reviews'!$K$7:$K$206,"Yes")=1,COUNTIFS('Skill Log'!$A$7:$A$206,L30,'Skill Log'!$B$7:$B$206,B30,'Skill Log'!$D$7:$D$206,D30,'Skill Log'!$H$7:$H$206,"&lt;&gt;",'Skill Log'!$C$7:$C$206,"&gt;0",'Skill Log'!$C$7:$C$206,"&lt;="&amp;C30)=1,COUNTIFS('Reviews'!$A$7:$A$206,L30,'Reviews'!$B$7:$B$206,"Observation",'Reviews'!$K$7:$K$206,"Yes")=1,COUNTIFS('Skill Log'!$A$7:$A$206,M30,'Skill Log'!$B$7:$B$206,B30,'Skill Log'!$D$7:$D$206,D30,'Skill Log'!$H$7:$H$206,"&lt;&gt;",'Skill Log'!$C$7:$C$206,"&gt;0",'Skill Log'!$C$7:$C$206,"&lt;="&amp;C30)=1,COUNTIFS('Reviews'!$A$7:$A$206,M30,'Reviews'!$B$7:$B$206,"Conversation",'Reviews'!$K$7:$K$206,"Yes")=1))</x:f>
      </x:c>
      <x:c r="U30" s="14" t="str">
        <x:f>IF(A30="","",IF(AND(COUNTIF('Roster'!$A$7:$A$46,B30)=1,COUNTIF(Assignments!$A$7:$A$12,D30)=1),AND(ISNUMBER(C30),C30&gt;0,C30&lt;=Home!$J$4,INDEX('Roster'!$C$7:$C$46,MATCH(B30,'Roster'!$A$7:$A$46,0))=INDEX(Assignments!$B$7:$B$12,MATCH(D30,Assignments!$A$7:$A$12,0))),FALSE))</x:f>
      </x:c>
      <x:c r="V30" s="14" t="str">
        <x:f>IF(A30="","",ROW())</x:f>
      </x:c>
      <x:c r="W30" s="1"/>
      <x:c r="X30" s="1"/>
    </x:row>
    <x:row r="31" ht="64" customHeight="1">
      <x:c r="A31" s="21"/>
      <x:c r="B31" s="21"/>
      <x:c r="C31" s="23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21"/>
      <x:c r="P31" s="21"/>
      <x:c r="Q31" s="15" t="str">
        <x:f>IF(AND(COUNT(E31:H31)=4,MIN(E31:H31)&gt;=1,MAX(E31:H31)&lt;=4,E31=INT(E31),F31=INT(F31),G31=INT(G31),H31=INT(H31)),SUM(E31:H31),"")</x:f>
      </x:c>
      <x:c r="R31" s="15" t="str">
        <x:f>IF(AND(ISNUMBER(Q31),OR(I31="None",I31="Hints",I31="Modelled")),MIN(MIN(E31:H31),IF(I31="None",4,2)),"")</x:f>
      </x:c>
      <x:c r="S31" s="15" t="str">
        <x:f>IF(AND(A31&lt;&gt;"",COUNTIF($A$7:$A$86,A31)=1,T31=TRUE,U31=TRUE,P31="Yes",ISNUMBER(R31),ISNUMBER(N31),N31=INT(N31),N31&gt;=1,N31&lt;=4,O31&lt;&gt;"",OR(I31="None",N31&lt;=2)),N31,"")</x:f>
      </x:c>
      <x:c r="T31" s="15" t="str">
        <x:f>IF(A31="","",AND(COUNTIFS('Skill Log'!$A$7:$A$206,K31,'Skill Log'!$B$7:$B$206,B31,'Skill Log'!$D$7:$D$206,D31,'Skill Log'!$H$7:$H$206,"&lt;&gt;",'Skill Log'!$C$7:$C$206,"&gt;0",'Skill Log'!$C$7:$C$206,"&lt;="&amp;C31)=1,COUNTIFS('Reviews'!$A$7:$A$206,K31,'Reviews'!$B$7:$B$206,"Product",'Reviews'!$K$7:$K$206,"Yes")=1,COUNTIFS('Skill Log'!$A$7:$A$206,L31,'Skill Log'!$B$7:$B$206,B31,'Skill Log'!$D$7:$D$206,D31,'Skill Log'!$H$7:$H$206,"&lt;&gt;",'Skill Log'!$C$7:$C$206,"&gt;0",'Skill Log'!$C$7:$C$206,"&lt;="&amp;C31)=1,COUNTIFS('Reviews'!$A$7:$A$206,L31,'Reviews'!$B$7:$B$206,"Observation",'Reviews'!$K$7:$K$206,"Yes")=1,COUNTIFS('Skill Log'!$A$7:$A$206,M31,'Skill Log'!$B$7:$B$206,B31,'Skill Log'!$D$7:$D$206,D31,'Skill Log'!$H$7:$H$206,"&lt;&gt;",'Skill Log'!$C$7:$C$206,"&gt;0",'Skill Log'!$C$7:$C$206,"&lt;="&amp;C31)=1,COUNTIFS('Reviews'!$A$7:$A$206,M31,'Reviews'!$B$7:$B$206,"Conversation",'Reviews'!$K$7:$K$206,"Yes")=1))</x:f>
      </x:c>
      <x:c r="U31" s="15" t="str">
        <x:f>IF(A31="","",IF(AND(COUNTIF('Roster'!$A$7:$A$46,B31)=1,COUNTIF(Assignments!$A$7:$A$12,D31)=1),AND(ISNUMBER(C31),C31&gt;0,C31&lt;=Home!$J$4,INDEX('Roster'!$C$7:$C$46,MATCH(B31,'Roster'!$A$7:$A$46,0))=INDEX(Assignments!$B$7:$B$12,MATCH(D31,Assignments!$A$7:$A$12,0))),FALSE))</x:f>
      </x:c>
      <x:c r="V31" s="15" t="str">
        <x:f>IF(A31="","",ROW())</x:f>
      </x:c>
      <x:c r="W31" s="1"/>
      <x:c r="X31" s="1"/>
    </x:row>
    <x:row r="32" ht="64" customHeight="1">
      <x:c r="A32" s="21"/>
      <x:c r="B32" s="21"/>
      <x:c r="C32" s="23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21"/>
      <x:c r="P32" s="21"/>
      <x:c r="Q32" s="14" t="str">
        <x:f>IF(AND(COUNT(E32:H32)=4,MIN(E32:H32)&gt;=1,MAX(E32:H32)&lt;=4,E32=INT(E32),F32=INT(F32),G32=INT(G32),H32=INT(H32)),SUM(E32:H32),"")</x:f>
      </x:c>
      <x:c r="R32" s="14" t="str">
        <x:f>IF(AND(ISNUMBER(Q32),OR(I32="None",I32="Hints",I32="Modelled")),MIN(MIN(E32:H32),IF(I32="None",4,2)),"")</x:f>
      </x:c>
      <x:c r="S32" s="14" t="str">
        <x:f>IF(AND(A32&lt;&gt;"",COUNTIF($A$7:$A$86,A32)=1,T32=TRUE,U32=TRUE,P32="Yes",ISNUMBER(R32),ISNUMBER(N32),N32=INT(N32),N32&gt;=1,N32&lt;=4,O32&lt;&gt;"",OR(I32="None",N32&lt;=2)),N32,"")</x:f>
      </x:c>
      <x:c r="T32" s="14" t="str">
        <x:f>IF(A32="","",AND(COUNTIFS('Skill Log'!$A$7:$A$206,K32,'Skill Log'!$B$7:$B$206,B32,'Skill Log'!$D$7:$D$206,D32,'Skill Log'!$H$7:$H$206,"&lt;&gt;",'Skill Log'!$C$7:$C$206,"&gt;0",'Skill Log'!$C$7:$C$206,"&lt;="&amp;C32)=1,COUNTIFS('Reviews'!$A$7:$A$206,K32,'Reviews'!$B$7:$B$206,"Product",'Reviews'!$K$7:$K$206,"Yes")=1,COUNTIFS('Skill Log'!$A$7:$A$206,L32,'Skill Log'!$B$7:$B$206,B32,'Skill Log'!$D$7:$D$206,D32,'Skill Log'!$H$7:$H$206,"&lt;&gt;",'Skill Log'!$C$7:$C$206,"&gt;0",'Skill Log'!$C$7:$C$206,"&lt;="&amp;C32)=1,COUNTIFS('Reviews'!$A$7:$A$206,L32,'Reviews'!$B$7:$B$206,"Observation",'Reviews'!$K$7:$K$206,"Yes")=1,COUNTIFS('Skill Log'!$A$7:$A$206,M32,'Skill Log'!$B$7:$B$206,B32,'Skill Log'!$D$7:$D$206,D32,'Skill Log'!$H$7:$H$206,"&lt;&gt;",'Skill Log'!$C$7:$C$206,"&gt;0",'Skill Log'!$C$7:$C$206,"&lt;="&amp;C32)=1,COUNTIFS('Reviews'!$A$7:$A$206,M32,'Reviews'!$B$7:$B$206,"Conversation",'Reviews'!$K$7:$K$206,"Yes")=1))</x:f>
      </x:c>
      <x:c r="U32" s="14" t="str">
        <x:f>IF(A32="","",IF(AND(COUNTIF('Roster'!$A$7:$A$46,B32)=1,COUNTIF(Assignments!$A$7:$A$12,D32)=1),AND(ISNUMBER(C32),C32&gt;0,C32&lt;=Home!$J$4,INDEX('Roster'!$C$7:$C$46,MATCH(B32,'Roster'!$A$7:$A$46,0))=INDEX(Assignments!$B$7:$B$12,MATCH(D32,Assignments!$A$7:$A$12,0))),FALSE))</x:f>
      </x:c>
      <x:c r="V32" s="14" t="str">
        <x:f>IF(A32="","",ROW())</x:f>
      </x:c>
      <x:c r="W32" s="1"/>
      <x:c r="X32" s="1"/>
    </x:row>
    <x:row r="33" ht="64" customHeight="1">
      <x:c r="A33" s="21"/>
      <x:c r="B33" s="21"/>
      <x:c r="C33" s="23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21"/>
      <x:c r="P33" s="21"/>
      <x:c r="Q33" s="15" t="str">
        <x:f>IF(AND(COUNT(E33:H33)=4,MIN(E33:H33)&gt;=1,MAX(E33:H33)&lt;=4,E33=INT(E33),F33=INT(F33),G33=INT(G33),H33=INT(H33)),SUM(E33:H33),"")</x:f>
      </x:c>
      <x:c r="R33" s="15" t="str">
        <x:f>IF(AND(ISNUMBER(Q33),OR(I33="None",I33="Hints",I33="Modelled")),MIN(MIN(E33:H33),IF(I33="None",4,2)),"")</x:f>
      </x:c>
      <x:c r="S33" s="15" t="str">
        <x:f>IF(AND(A33&lt;&gt;"",COUNTIF($A$7:$A$86,A33)=1,T33=TRUE,U33=TRUE,P33="Yes",ISNUMBER(R33),ISNUMBER(N33),N33=INT(N33),N33&gt;=1,N33&lt;=4,O33&lt;&gt;"",OR(I33="None",N33&lt;=2)),N33,"")</x:f>
      </x:c>
      <x:c r="T33" s="15" t="str">
        <x:f>IF(A33="","",AND(COUNTIFS('Skill Log'!$A$7:$A$206,K33,'Skill Log'!$B$7:$B$206,B33,'Skill Log'!$D$7:$D$206,D33,'Skill Log'!$H$7:$H$206,"&lt;&gt;",'Skill Log'!$C$7:$C$206,"&gt;0",'Skill Log'!$C$7:$C$206,"&lt;="&amp;C33)=1,COUNTIFS('Reviews'!$A$7:$A$206,K33,'Reviews'!$B$7:$B$206,"Product",'Reviews'!$K$7:$K$206,"Yes")=1,COUNTIFS('Skill Log'!$A$7:$A$206,L33,'Skill Log'!$B$7:$B$206,B33,'Skill Log'!$D$7:$D$206,D33,'Skill Log'!$H$7:$H$206,"&lt;&gt;",'Skill Log'!$C$7:$C$206,"&gt;0",'Skill Log'!$C$7:$C$206,"&lt;="&amp;C33)=1,COUNTIFS('Reviews'!$A$7:$A$206,L33,'Reviews'!$B$7:$B$206,"Observation",'Reviews'!$K$7:$K$206,"Yes")=1,COUNTIFS('Skill Log'!$A$7:$A$206,M33,'Skill Log'!$B$7:$B$206,B33,'Skill Log'!$D$7:$D$206,D33,'Skill Log'!$H$7:$H$206,"&lt;&gt;",'Skill Log'!$C$7:$C$206,"&gt;0",'Skill Log'!$C$7:$C$206,"&lt;="&amp;C33)=1,COUNTIFS('Reviews'!$A$7:$A$206,M33,'Reviews'!$B$7:$B$206,"Conversation",'Reviews'!$K$7:$K$206,"Yes")=1))</x:f>
      </x:c>
      <x:c r="U33" s="15" t="str">
        <x:f>IF(A33="","",IF(AND(COUNTIF('Roster'!$A$7:$A$46,B33)=1,COUNTIF(Assignments!$A$7:$A$12,D33)=1),AND(ISNUMBER(C33),C33&gt;0,C33&lt;=Home!$J$4,INDEX('Roster'!$C$7:$C$46,MATCH(B33,'Roster'!$A$7:$A$46,0))=INDEX(Assignments!$B$7:$B$12,MATCH(D33,Assignments!$A$7:$A$12,0))),FALSE))</x:f>
      </x:c>
      <x:c r="V33" s="15" t="str">
        <x:f>IF(A33="","",ROW())</x:f>
      </x:c>
      <x:c r="W33" s="1"/>
      <x:c r="X33" s="1"/>
    </x:row>
    <x:row r="34" ht="64" customHeight="1">
      <x:c r="A34" s="21"/>
      <x:c r="B34" s="21"/>
      <x:c r="C34" s="23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21"/>
      <x:c r="P34" s="21"/>
      <x:c r="Q34" s="14" t="str">
        <x:f>IF(AND(COUNT(E34:H34)=4,MIN(E34:H34)&gt;=1,MAX(E34:H34)&lt;=4,E34=INT(E34),F34=INT(F34),G34=INT(G34),H34=INT(H34)),SUM(E34:H34),"")</x:f>
      </x:c>
      <x:c r="R34" s="14" t="str">
        <x:f>IF(AND(ISNUMBER(Q34),OR(I34="None",I34="Hints",I34="Modelled")),MIN(MIN(E34:H34),IF(I34="None",4,2)),"")</x:f>
      </x:c>
      <x:c r="S34" s="14" t="str">
        <x:f>IF(AND(A34&lt;&gt;"",COUNTIF($A$7:$A$86,A34)=1,T34=TRUE,U34=TRUE,P34="Yes",ISNUMBER(R34),ISNUMBER(N34),N34=INT(N34),N34&gt;=1,N34&lt;=4,O34&lt;&gt;"",OR(I34="None",N34&lt;=2)),N34,"")</x:f>
      </x:c>
      <x:c r="T34" s="14" t="str">
        <x:f>IF(A34="","",AND(COUNTIFS('Skill Log'!$A$7:$A$206,K34,'Skill Log'!$B$7:$B$206,B34,'Skill Log'!$D$7:$D$206,D34,'Skill Log'!$H$7:$H$206,"&lt;&gt;",'Skill Log'!$C$7:$C$206,"&gt;0",'Skill Log'!$C$7:$C$206,"&lt;="&amp;C34)=1,COUNTIFS('Reviews'!$A$7:$A$206,K34,'Reviews'!$B$7:$B$206,"Product",'Reviews'!$K$7:$K$206,"Yes")=1,COUNTIFS('Skill Log'!$A$7:$A$206,L34,'Skill Log'!$B$7:$B$206,B34,'Skill Log'!$D$7:$D$206,D34,'Skill Log'!$H$7:$H$206,"&lt;&gt;",'Skill Log'!$C$7:$C$206,"&gt;0",'Skill Log'!$C$7:$C$206,"&lt;="&amp;C34)=1,COUNTIFS('Reviews'!$A$7:$A$206,L34,'Reviews'!$B$7:$B$206,"Observation",'Reviews'!$K$7:$K$206,"Yes")=1,COUNTIFS('Skill Log'!$A$7:$A$206,M34,'Skill Log'!$B$7:$B$206,B34,'Skill Log'!$D$7:$D$206,D34,'Skill Log'!$H$7:$H$206,"&lt;&gt;",'Skill Log'!$C$7:$C$206,"&gt;0",'Skill Log'!$C$7:$C$206,"&lt;="&amp;C34)=1,COUNTIFS('Reviews'!$A$7:$A$206,M34,'Reviews'!$B$7:$B$206,"Conversation",'Reviews'!$K$7:$K$206,"Yes")=1))</x:f>
      </x:c>
      <x:c r="U34" s="14" t="str">
        <x:f>IF(A34="","",IF(AND(COUNTIF('Roster'!$A$7:$A$46,B34)=1,COUNTIF(Assignments!$A$7:$A$12,D34)=1),AND(ISNUMBER(C34),C34&gt;0,C34&lt;=Home!$J$4,INDEX('Roster'!$C$7:$C$46,MATCH(B34,'Roster'!$A$7:$A$46,0))=INDEX(Assignments!$B$7:$B$12,MATCH(D34,Assignments!$A$7:$A$12,0))),FALSE))</x:f>
      </x:c>
      <x:c r="V34" s="14" t="str">
        <x:f>IF(A34="","",ROW())</x:f>
      </x:c>
      <x:c r="W34" s="1"/>
      <x:c r="X34" s="1"/>
    </x:row>
    <x:row r="35" ht="64" customHeight="1">
      <x:c r="A35" s="21"/>
      <x:c r="B35" s="21"/>
      <x:c r="C35" s="23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21"/>
      <x:c r="P35" s="21"/>
      <x:c r="Q35" s="15" t="str">
        <x:f>IF(AND(COUNT(E35:H35)=4,MIN(E35:H35)&gt;=1,MAX(E35:H35)&lt;=4,E35=INT(E35),F35=INT(F35),G35=INT(G35),H35=INT(H35)),SUM(E35:H35),"")</x:f>
      </x:c>
      <x:c r="R35" s="15" t="str">
        <x:f>IF(AND(ISNUMBER(Q35),OR(I35="None",I35="Hints",I35="Modelled")),MIN(MIN(E35:H35),IF(I35="None",4,2)),"")</x:f>
      </x:c>
      <x:c r="S35" s="15" t="str">
        <x:f>IF(AND(A35&lt;&gt;"",COUNTIF($A$7:$A$86,A35)=1,T35=TRUE,U35=TRUE,P35="Yes",ISNUMBER(R35),ISNUMBER(N35),N35=INT(N35),N35&gt;=1,N35&lt;=4,O35&lt;&gt;"",OR(I35="None",N35&lt;=2)),N35,"")</x:f>
      </x:c>
      <x:c r="T35" s="15" t="str">
        <x:f>IF(A35="","",AND(COUNTIFS('Skill Log'!$A$7:$A$206,K35,'Skill Log'!$B$7:$B$206,B35,'Skill Log'!$D$7:$D$206,D35,'Skill Log'!$H$7:$H$206,"&lt;&gt;",'Skill Log'!$C$7:$C$206,"&gt;0",'Skill Log'!$C$7:$C$206,"&lt;="&amp;C35)=1,COUNTIFS('Reviews'!$A$7:$A$206,K35,'Reviews'!$B$7:$B$206,"Product",'Reviews'!$K$7:$K$206,"Yes")=1,COUNTIFS('Skill Log'!$A$7:$A$206,L35,'Skill Log'!$B$7:$B$206,B35,'Skill Log'!$D$7:$D$206,D35,'Skill Log'!$H$7:$H$206,"&lt;&gt;",'Skill Log'!$C$7:$C$206,"&gt;0",'Skill Log'!$C$7:$C$206,"&lt;="&amp;C35)=1,COUNTIFS('Reviews'!$A$7:$A$206,L35,'Reviews'!$B$7:$B$206,"Observation",'Reviews'!$K$7:$K$206,"Yes")=1,COUNTIFS('Skill Log'!$A$7:$A$206,M35,'Skill Log'!$B$7:$B$206,B35,'Skill Log'!$D$7:$D$206,D35,'Skill Log'!$H$7:$H$206,"&lt;&gt;",'Skill Log'!$C$7:$C$206,"&gt;0",'Skill Log'!$C$7:$C$206,"&lt;="&amp;C35)=1,COUNTIFS('Reviews'!$A$7:$A$206,M35,'Reviews'!$B$7:$B$206,"Conversation",'Reviews'!$K$7:$K$206,"Yes")=1))</x:f>
      </x:c>
      <x:c r="U35" s="15" t="str">
        <x:f>IF(A35="","",IF(AND(COUNTIF('Roster'!$A$7:$A$46,B35)=1,COUNTIF(Assignments!$A$7:$A$12,D35)=1),AND(ISNUMBER(C35),C35&gt;0,C35&lt;=Home!$J$4,INDEX('Roster'!$C$7:$C$46,MATCH(B35,'Roster'!$A$7:$A$46,0))=INDEX(Assignments!$B$7:$B$12,MATCH(D35,Assignments!$A$7:$A$12,0))),FALSE))</x:f>
      </x:c>
      <x:c r="V35" s="15" t="str">
        <x:f>IF(A35="","",ROW())</x:f>
      </x:c>
      <x:c r="W35" s="1"/>
      <x:c r="X35" s="1"/>
    </x:row>
    <x:row r="36" ht="64" customHeight="1">
      <x:c r="A36" s="21"/>
      <x:c r="B36" s="21"/>
      <x:c r="C36" s="23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21"/>
      <x:c r="P36" s="21"/>
      <x:c r="Q36" s="14" t="str">
        <x:f>IF(AND(COUNT(E36:H36)=4,MIN(E36:H36)&gt;=1,MAX(E36:H36)&lt;=4,E36=INT(E36),F36=INT(F36),G36=INT(G36),H36=INT(H36)),SUM(E36:H36),"")</x:f>
      </x:c>
      <x:c r="R36" s="14" t="str">
        <x:f>IF(AND(ISNUMBER(Q36),OR(I36="None",I36="Hints",I36="Modelled")),MIN(MIN(E36:H36),IF(I36="None",4,2)),"")</x:f>
      </x:c>
      <x:c r="S36" s="14" t="str">
        <x:f>IF(AND(A36&lt;&gt;"",COUNTIF($A$7:$A$86,A36)=1,T36=TRUE,U36=TRUE,P36="Yes",ISNUMBER(R36),ISNUMBER(N36),N36=INT(N36),N36&gt;=1,N36&lt;=4,O36&lt;&gt;"",OR(I36="None",N36&lt;=2)),N36,"")</x:f>
      </x:c>
      <x:c r="T36" s="14" t="str">
        <x:f>IF(A36="","",AND(COUNTIFS('Skill Log'!$A$7:$A$206,K36,'Skill Log'!$B$7:$B$206,B36,'Skill Log'!$D$7:$D$206,D36,'Skill Log'!$H$7:$H$206,"&lt;&gt;",'Skill Log'!$C$7:$C$206,"&gt;0",'Skill Log'!$C$7:$C$206,"&lt;="&amp;C36)=1,COUNTIFS('Reviews'!$A$7:$A$206,K36,'Reviews'!$B$7:$B$206,"Product",'Reviews'!$K$7:$K$206,"Yes")=1,COUNTIFS('Skill Log'!$A$7:$A$206,L36,'Skill Log'!$B$7:$B$206,B36,'Skill Log'!$D$7:$D$206,D36,'Skill Log'!$H$7:$H$206,"&lt;&gt;",'Skill Log'!$C$7:$C$206,"&gt;0",'Skill Log'!$C$7:$C$206,"&lt;="&amp;C36)=1,COUNTIFS('Reviews'!$A$7:$A$206,L36,'Reviews'!$B$7:$B$206,"Observation",'Reviews'!$K$7:$K$206,"Yes")=1,COUNTIFS('Skill Log'!$A$7:$A$206,M36,'Skill Log'!$B$7:$B$206,B36,'Skill Log'!$D$7:$D$206,D36,'Skill Log'!$H$7:$H$206,"&lt;&gt;",'Skill Log'!$C$7:$C$206,"&gt;0",'Skill Log'!$C$7:$C$206,"&lt;="&amp;C36)=1,COUNTIFS('Reviews'!$A$7:$A$206,M36,'Reviews'!$B$7:$B$206,"Conversation",'Reviews'!$K$7:$K$206,"Yes")=1))</x:f>
      </x:c>
      <x:c r="U36" s="14" t="str">
        <x:f>IF(A36="","",IF(AND(COUNTIF('Roster'!$A$7:$A$46,B36)=1,COUNTIF(Assignments!$A$7:$A$12,D36)=1),AND(ISNUMBER(C36),C36&gt;0,C36&lt;=Home!$J$4,INDEX('Roster'!$C$7:$C$46,MATCH(B36,'Roster'!$A$7:$A$46,0))=INDEX(Assignments!$B$7:$B$12,MATCH(D36,Assignments!$A$7:$A$12,0))),FALSE))</x:f>
      </x:c>
      <x:c r="V36" s="14" t="str">
        <x:f>IF(A36="","",ROW())</x:f>
      </x:c>
      <x:c r="W36" s="1"/>
      <x:c r="X36" s="1"/>
    </x:row>
    <x:row r="37" ht="64" customHeight="1">
      <x:c r="A37" s="21"/>
      <x:c r="B37" s="21"/>
      <x:c r="C37" s="23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21"/>
      <x:c r="P37" s="21"/>
      <x:c r="Q37" s="15" t="str">
        <x:f>IF(AND(COUNT(E37:H37)=4,MIN(E37:H37)&gt;=1,MAX(E37:H37)&lt;=4,E37=INT(E37),F37=INT(F37),G37=INT(G37),H37=INT(H37)),SUM(E37:H37),"")</x:f>
      </x:c>
      <x:c r="R37" s="15" t="str">
        <x:f>IF(AND(ISNUMBER(Q37),OR(I37="None",I37="Hints",I37="Modelled")),MIN(MIN(E37:H37),IF(I37="None",4,2)),"")</x:f>
      </x:c>
      <x:c r="S37" s="15" t="str">
        <x:f>IF(AND(A37&lt;&gt;"",COUNTIF($A$7:$A$86,A37)=1,T37=TRUE,U37=TRUE,P37="Yes",ISNUMBER(R37),ISNUMBER(N37),N37=INT(N37),N37&gt;=1,N37&lt;=4,O37&lt;&gt;"",OR(I37="None",N37&lt;=2)),N37,"")</x:f>
      </x:c>
      <x:c r="T37" s="15" t="str">
        <x:f>IF(A37="","",AND(COUNTIFS('Skill Log'!$A$7:$A$206,K37,'Skill Log'!$B$7:$B$206,B37,'Skill Log'!$D$7:$D$206,D37,'Skill Log'!$H$7:$H$206,"&lt;&gt;",'Skill Log'!$C$7:$C$206,"&gt;0",'Skill Log'!$C$7:$C$206,"&lt;="&amp;C37)=1,COUNTIFS('Reviews'!$A$7:$A$206,K37,'Reviews'!$B$7:$B$206,"Product",'Reviews'!$K$7:$K$206,"Yes")=1,COUNTIFS('Skill Log'!$A$7:$A$206,L37,'Skill Log'!$B$7:$B$206,B37,'Skill Log'!$D$7:$D$206,D37,'Skill Log'!$H$7:$H$206,"&lt;&gt;",'Skill Log'!$C$7:$C$206,"&gt;0",'Skill Log'!$C$7:$C$206,"&lt;="&amp;C37)=1,COUNTIFS('Reviews'!$A$7:$A$206,L37,'Reviews'!$B$7:$B$206,"Observation",'Reviews'!$K$7:$K$206,"Yes")=1,COUNTIFS('Skill Log'!$A$7:$A$206,M37,'Skill Log'!$B$7:$B$206,B37,'Skill Log'!$D$7:$D$206,D37,'Skill Log'!$H$7:$H$206,"&lt;&gt;",'Skill Log'!$C$7:$C$206,"&gt;0",'Skill Log'!$C$7:$C$206,"&lt;="&amp;C37)=1,COUNTIFS('Reviews'!$A$7:$A$206,M37,'Reviews'!$B$7:$B$206,"Conversation",'Reviews'!$K$7:$K$206,"Yes")=1))</x:f>
      </x:c>
      <x:c r="U37" s="15" t="str">
        <x:f>IF(A37="","",IF(AND(COUNTIF('Roster'!$A$7:$A$46,B37)=1,COUNTIF(Assignments!$A$7:$A$12,D37)=1),AND(ISNUMBER(C37),C37&gt;0,C37&lt;=Home!$J$4,INDEX('Roster'!$C$7:$C$46,MATCH(B37,'Roster'!$A$7:$A$46,0))=INDEX(Assignments!$B$7:$B$12,MATCH(D37,Assignments!$A$7:$A$12,0))),FALSE))</x:f>
      </x:c>
      <x:c r="V37" s="15" t="str">
        <x:f>IF(A37="","",ROW())</x:f>
      </x:c>
      <x:c r="W37" s="1"/>
      <x:c r="X37" s="1"/>
    </x:row>
    <x:row r="38" ht="64" customHeight="1">
      <x:c r="A38" s="21"/>
      <x:c r="B38" s="21"/>
      <x:c r="C38" s="23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21"/>
      <x:c r="P38" s="21"/>
      <x:c r="Q38" s="14" t="str">
        <x:f>IF(AND(COUNT(E38:H38)=4,MIN(E38:H38)&gt;=1,MAX(E38:H38)&lt;=4,E38=INT(E38),F38=INT(F38),G38=INT(G38),H38=INT(H38)),SUM(E38:H38),"")</x:f>
      </x:c>
      <x:c r="R38" s="14" t="str">
        <x:f>IF(AND(ISNUMBER(Q38),OR(I38="None",I38="Hints",I38="Modelled")),MIN(MIN(E38:H38),IF(I38="None",4,2)),"")</x:f>
      </x:c>
      <x:c r="S38" s="14" t="str">
        <x:f>IF(AND(A38&lt;&gt;"",COUNTIF($A$7:$A$86,A38)=1,T38=TRUE,U38=TRUE,P38="Yes",ISNUMBER(R38),ISNUMBER(N38),N38=INT(N38),N38&gt;=1,N38&lt;=4,O38&lt;&gt;"",OR(I38="None",N38&lt;=2)),N38,"")</x:f>
      </x:c>
      <x:c r="T38" s="14" t="str">
        <x:f>IF(A38="","",AND(COUNTIFS('Skill Log'!$A$7:$A$206,K38,'Skill Log'!$B$7:$B$206,B38,'Skill Log'!$D$7:$D$206,D38,'Skill Log'!$H$7:$H$206,"&lt;&gt;",'Skill Log'!$C$7:$C$206,"&gt;0",'Skill Log'!$C$7:$C$206,"&lt;="&amp;C38)=1,COUNTIFS('Reviews'!$A$7:$A$206,K38,'Reviews'!$B$7:$B$206,"Product",'Reviews'!$K$7:$K$206,"Yes")=1,COUNTIFS('Skill Log'!$A$7:$A$206,L38,'Skill Log'!$B$7:$B$206,B38,'Skill Log'!$D$7:$D$206,D38,'Skill Log'!$H$7:$H$206,"&lt;&gt;",'Skill Log'!$C$7:$C$206,"&gt;0",'Skill Log'!$C$7:$C$206,"&lt;="&amp;C38)=1,COUNTIFS('Reviews'!$A$7:$A$206,L38,'Reviews'!$B$7:$B$206,"Observation",'Reviews'!$K$7:$K$206,"Yes")=1,COUNTIFS('Skill Log'!$A$7:$A$206,M38,'Skill Log'!$B$7:$B$206,B38,'Skill Log'!$D$7:$D$206,D38,'Skill Log'!$H$7:$H$206,"&lt;&gt;",'Skill Log'!$C$7:$C$206,"&gt;0",'Skill Log'!$C$7:$C$206,"&lt;="&amp;C38)=1,COUNTIFS('Reviews'!$A$7:$A$206,M38,'Reviews'!$B$7:$B$206,"Conversation",'Reviews'!$K$7:$K$206,"Yes")=1))</x:f>
      </x:c>
      <x:c r="U38" s="14" t="str">
        <x:f>IF(A38="","",IF(AND(COUNTIF('Roster'!$A$7:$A$46,B38)=1,COUNTIF(Assignments!$A$7:$A$12,D38)=1),AND(ISNUMBER(C38),C38&gt;0,C38&lt;=Home!$J$4,INDEX('Roster'!$C$7:$C$46,MATCH(B38,'Roster'!$A$7:$A$46,0))=INDEX(Assignments!$B$7:$B$12,MATCH(D38,Assignments!$A$7:$A$12,0))),FALSE))</x:f>
      </x:c>
      <x:c r="V38" s="14" t="str">
        <x:f>IF(A38="","",ROW())</x:f>
      </x:c>
      <x:c r="W38" s="1"/>
      <x:c r="X38" s="1"/>
    </x:row>
    <x:row r="39" ht="64" customHeight="1">
      <x:c r="A39" s="21"/>
      <x:c r="B39" s="21"/>
      <x:c r="C39" s="23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21"/>
      <x:c r="P39" s="21"/>
      <x:c r="Q39" s="15" t="str">
        <x:f>IF(AND(COUNT(E39:H39)=4,MIN(E39:H39)&gt;=1,MAX(E39:H39)&lt;=4,E39=INT(E39),F39=INT(F39),G39=INT(G39),H39=INT(H39)),SUM(E39:H39),"")</x:f>
      </x:c>
      <x:c r="R39" s="15" t="str">
        <x:f>IF(AND(ISNUMBER(Q39),OR(I39="None",I39="Hints",I39="Modelled")),MIN(MIN(E39:H39),IF(I39="None",4,2)),"")</x:f>
      </x:c>
      <x:c r="S39" s="15" t="str">
        <x:f>IF(AND(A39&lt;&gt;"",COUNTIF($A$7:$A$86,A39)=1,T39=TRUE,U39=TRUE,P39="Yes",ISNUMBER(R39),ISNUMBER(N39),N39=INT(N39),N39&gt;=1,N39&lt;=4,O39&lt;&gt;"",OR(I39="None",N39&lt;=2)),N39,"")</x:f>
      </x:c>
      <x:c r="T39" s="15" t="str">
        <x:f>IF(A39="","",AND(COUNTIFS('Skill Log'!$A$7:$A$206,K39,'Skill Log'!$B$7:$B$206,B39,'Skill Log'!$D$7:$D$206,D39,'Skill Log'!$H$7:$H$206,"&lt;&gt;",'Skill Log'!$C$7:$C$206,"&gt;0",'Skill Log'!$C$7:$C$206,"&lt;="&amp;C39)=1,COUNTIFS('Reviews'!$A$7:$A$206,K39,'Reviews'!$B$7:$B$206,"Product",'Reviews'!$K$7:$K$206,"Yes")=1,COUNTIFS('Skill Log'!$A$7:$A$206,L39,'Skill Log'!$B$7:$B$206,B39,'Skill Log'!$D$7:$D$206,D39,'Skill Log'!$H$7:$H$206,"&lt;&gt;",'Skill Log'!$C$7:$C$206,"&gt;0",'Skill Log'!$C$7:$C$206,"&lt;="&amp;C39)=1,COUNTIFS('Reviews'!$A$7:$A$206,L39,'Reviews'!$B$7:$B$206,"Observation",'Reviews'!$K$7:$K$206,"Yes")=1,COUNTIFS('Skill Log'!$A$7:$A$206,M39,'Skill Log'!$B$7:$B$206,B39,'Skill Log'!$D$7:$D$206,D39,'Skill Log'!$H$7:$H$206,"&lt;&gt;",'Skill Log'!$C$7:$C$206,"&gt;0",'Skill Log'!$C$7:$C$206,"&lt;="&amp;C39)=1,COUNTIFS('Reviews'!$A$7:$A$206,M39,'Reviews'!$B$7:$B$206,"Conversation",'Reviews'!$K$7:$K$206,"Yes")=1))</x:f>
      </x:c>
      <x:c r="U39" s="15" t="str">
        <x:f>IF(A39="","",IF(AND(COUNTIF('Roster'!$A$7:$A$46,B39)=1,COUNTIF(Assignments!$A$7:$A$12,D39)=1),AND(ISNUMBER(C39),C39&gt;0,C39&lt;=Home!$J$4,INDEX('Roster'!$C$7:$C$46,MATCH(B39,'Roster'!$A$7:$A$46,0))=INDEX(Assignments!$B$7:$B$12,MATCH(D39,Assignments!$A$7:$A$12,0))),FALSE))</x:f>
      </x:c>
      <x:c r="V39" s="15" t="str">
        <x:f>IF(A39="","",ROW())</x:f>
      </x:c>
      <x:c r="W39" s="1"/>
      <x:c r="X39" s="1"/>
    </x:row>
    <x:row r="40" ht="64" customHeight="1">
      <x:c r="A40" s="21"/>
      <x:c r="B40" s="21"/>
      <x:c r="C40" s="23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21"/>
      <x:c r="P40" s="21"/>
      <x:c r="Q40" s="14" t="str">
        <x:f>IF(AND(COUNT(E40:H40)=4,MIN(E40:H40)&gt;=1,MAX(E40:H40)&lt;=4,E40=INT(E40),F40=INT(F40),G40=INT(G40),H40=INT(H40)),SUM(E40:H40),"")</x:f>
      </x:c>
      <x:c r="R40" s="14" t="str">
        <x:f>IF(AND(ISNUMBER(Q40),OR(I40="None",I40="Hints",I40="Modelled")),MIN(MIN(E40:H40),IF(I40="None",4,2)),"")</x:f>
      </x:c>
      <x:c r="S40" s="14" t="str">
        <x:f>IF(AND(A40&lt;&gt;"",COUNTIF($A$7:$A$86,A40)=1,T40=TRUE,U40=TRUE,P40="Yes",ISNUMBER(R40),ISNUMBER(N40),N40=INT(N40),N40&gt;=1,N40&lt;=4,O40&lt;&gt;"",OR(I40="None",N40&lt;=2)),N40,"")</x:f>
      </x:c>
      <x:c r="T40" s="14" t="str">
        <x:f>IF(A40="","",AND(COUNTIFS('Skill Log'!$A$7:$A$206,K40,'Skill Log'!$B$7:$B$206,B40,'Skill Log'!$D$7:$D$206,D40,'Skill Log'!$H$7:$H$206,"&lt;&gt;",'Skill Log'!$C$7:$C$206,"&gt;0",'Skill Log'!$C$7:$C$206,"&lt;="&amp;C40)=1,COUNTIFS('Reviews'!$A$7:$A$206,K40,'Reviews'!$B$7:$B$206,"Product",'Reviews'!$K$7:$K$206,"Yes")=1,COUNTIFS('Skill Log'!$A$7:$A$206,L40,'Skill Log'!$B$7:$B$206,B40,'Skill Log'!$D$7:$D$206,D40,'Skill Log'!$H$7:$H$206,"&lt;&gt;",'Skill Log'!$C$7:$C$206,"&gt;0",'Skill Log'!$C$7:$C$206,"&lt;="&amp;C40)=1,COUNTIFS('Reviews'!$A$7:$A$206,L40,'Reviews'!$B$7:$B$206,"Observation",'Reviews'!$K$7:$K$206,"Yes")=1,COUNTIFS('Skill Log'!$A$7:$A$206,M40,'Skill Log'!$B$7:$B$206,B40,'Skill Log'!$D$7:$D$206,D40,'Skill Log'!$H$7:$H$206,"&lt;&gt;",'Skill Log'!$C$7:$C$206,"&gt;0",'Skill Log'!$C$7:$C$206,"&lt;="&amp;C40)=1,COUNTIFS('Reviews'!$A$7:$A$206,M40,'Reviews'!$B$7:$B$206,"Conversation",'Reviews'!$K$7:$K$206,"Yes")=1))</x:f>
      </x:c>
      <x:c r="U40" s="14" t="str">
        <x:f>IF(A40="","",IF(AND(COUNTIF('Roster'!$A$7:$A$46,B40)=1,COUNTIF(Assignments!$A$7:$A$12,D40)=1),AND(ISNUMBER(C40),C40&gt;0,C40&lt;=Home!$J$4,INDEX('Roster'!$C$7:$C$46,MATCH(B40,'Roster'!$A$7:$A$46,0))=INDEX(Assignments!$B$7:$B$12,MATCH(D40,Assignments!$A$7:$A$12,0))),FALSE))</x:f>
      </x:c>
      <x:c r="V40" s="14" t="str">
        <x:f>IF(A40="","",ROW())</x:f>
      </x:c>
      <x:c r="W40" s="1"/>
      <x:c r="X40" s="1"/>
    </x:row>
    <x:row r="41" ht="64" customHeight="1">
      <x:c r="A41" s="21"/>
      <x:c r="B41" s="21"/>
      <x:c r="C41" s="23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21"/>
      <x:c r="P41" s="21"/>
      <x:c r="Q41" s="15" t="str">
        <x:f>IF(AND(COUNT(E41:H41)=4,MIN(E41:H41)&gt;=1,MAX(E41:H41)&lt;=4,E41=INT(E41),F41=INT(F41),G41=INT(G41),H41=INT(H41)),SUM(E41:H41),"")</x:f>
      </x:c>
      <x:c r="R41" s="15" t="str">
        <x:f>IF(AND(ISNUMBER(Q41),OR(I41="None",I41="Hints",I41="Modelled")),MIN(MIN(E41:H41),IF(I41="None",4,2)),"")</x:f>
      </x:c>
      <x:c r="S41" s="15" t="str">
        <x:f>IF(AND(A41&lt;&gt;"",COUNTIF($A$7:$A$86,A41)=1,T41=TRUE,U41=TRUE,P41="Yes",ISNUMBER(R41),ISNUMBER(N41),N41=INT(N41),N41&gt;=1,N41&lt;=4,O41&lt;&gt;"",OR(I41="None",N41&lt;=2)),N41,"")</x:f>
      </x:c>
      <x:c r="T41" s="15" t="str">
        <x:f>IF(A41="","",AND(COUNTIFS('Skill Log'!$A$7:$A$206,K41,'Skill Log'!$B$7:$B$206,B41,'Skill Log'!$D$7:$D$206,D41,'Skill Log'!$H$7:$H$206,"&lt;&gt;",'Skill Log'!$C$7:$C$206,"&gt;0",'Skill Log'!$C$7:$C$206,"&lt;="&amp;C41)=1,COUNTIFS('Reviews'!$A$7:$A$206,K41,'Reviews'!$B$7:$B$206,"Product",'Reviews'!$K$7:$K$206,"Yes")=1,COUNTIFS('Skill Log'!$A$7:$A$206,L41,'Skill Log'!$B$7:$B$206,B41,'Skill Log'!$D$7:$D$206,D41,'Skill Log'!$H$7:$H$206,"&lt;&gt;",'Skill Log'!$C$7:$C$206,"&gt;0",'Skill Log'!$C$7:$C$206,"&lt;="&amp;C41)=1,COUNTIFS('Reviews'!$A$7:$A$206,L41,'Reviews'!$B$7:$B$206,"Observation",'Reviews'!$K$7:$K$206,"Yes")=1,COUNTIFS('Skill Log'!$A$7:$A$206,M41,'Skill Log'!$B$7:$B$206,B41,'Skill Log'!$D$7:$D$206,D41,'Skill Log'!$H$7:$H$206,"&lt;&gt;",'Skill Log'!$C$7:$C$206,"&gt;0",'Skill Log'!$C$7:$C$206,"&lt;="&amp;C41)=1,COUNTIFS('Reviews'!$A$7:$A$206,M41,'Reviews'!$B$7:$B$206,"Conversation",'Reviews'!$K$7:$K$206,"Yes")=1))</x:f>
      </x:c>
      <x:c r="U41" s="15" t="str">
        <x:f>IF(A41="","",IF(AND(COUNTIF('Roster'!$A$7:$A$46,B41)=1,COUNTIF(Assignments!$A$7:$A$12,D41)=1),AND(ISNUMBER(C41),C41&gt;0,C41&lt;=Home!$J$4,INDEX('Roster'!$C$7:$C$46,MATCH(B41,'Roster'!$A$7:$A$46,0))=INDEX(Assignments!$B$7:$B$12,MATCH(D41,Assignments!$A$7:$A$12,0))),FALSE))</x:f>
      </x:c>
      <x:c r="V41" s="15" t="str">
        <x:f>IF(A41="","",ROW())</x:f>
      </x:c>
      <x:c r="W41" s="1"/>
      <x:c r="X41" s="1"/>
    </x:row>
    <x:row r="42" ht="64" customHeight="1">
      <x:c r="A42" s="21"/>
      <x:c r="B42" s="21"/>
      <x:c r="C42" s="23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21"/>
      <x:c r="P42" s="21"/>
      <x:c r="Q42" s="14" t="str">
        <x:f>IF(AND(COUNT(E42:H42)=4,MIN(E42:H42)&gt;=1,MAX(E42:H42)&lt;=4,E42=INT(E42),F42=INT(F42),G42=INT(G42),H42=INT(H42)),SUM(E42:H42),"")</x:f>
      </x:c>
      <x:c r="R42" s="14" t="str">
        <x:f>IF(AND(ISNUMBER(Q42),OR(I42="None",I42="Hints",I42="Modelled")),MIN(MIN(E42:H42),IF(I42="None",4,2)),"")</x:f>
      </x:c>
      <x:c r="S42" s="14" t="str">
        <x:f>IF(AND(A42&lt;&gt;"",COUNTIF($A$7:$A$86,A42)=1,T42=TRUE,U42=TRUE,P42="Yes",ISNUMBER(R42),ISNUMBER(N42),N42=INT(N42),N42&gt;=1,N42&lt;=4,O42&lt;&gt;"",OR(I42="None",N42&lt;=2)),N42,"")</x:f>
      </x:c>
      <x:c r="T42" s="14" t="str">
        <x:f>IF(A42="","",AND(COUNTIFS('Skill Log'!$A$7:$A$206,K42,'Skill Log'!$B$7:$B$206,B42,'Skill Log'!$D$7:$D$206,D42,'Skill Log'!$H$7:$H$206,"&lt;&gt;",'Skill Log'!$C$7:$C$206,"&gt;0",'Skill Log'!$C$7:$C$206,"&lt;="&amp;C42)=1,COUNTIFS('Reviews'!$A$7:$A$206,K42,'Reviews'!$B$7:$B$206,"Product",'Reviews'!$K$7:$K$206,"Yes")=1,COUNTIFS('Skill Log'!$A$7:$A$206,L42,'Skill Log'!$B$7:$B$206,B42,'Skill Log'!$D$7:$D$206,D42,'Skill Log'!$H$7:$H$206,"&lt;&gt;",'Skill Log'!$C$7:$C$206,"&gt;0",'Skill Log'!$C$7:$C$206,"&lt;="&amp;C42)=1,COUNTIFS('Reviews'!$A$7:$A$206,L42,'Reviews'!$B$7:$B$206,"Observation",'Reviews'!$K$7:$K$206,"Yes")=1,COUNTIFS('Skill Log'!$A$7:$A$206,M42,'Skill Log'!$B$7:$B$206,B42,'Skill Log'!$D$7:$D$206,D42,'Skill Log'!$H$7:$H$206,"&lt;&gt;",'Skill Log'!$C$7:$C$206,"&gt;0",'Skill Log'!$C$7:$C$206,"&lt;="&amp;C42)=1,COUNTIFS('Reviews'!$A$7:$A$206,M42,'Reviews'!$B$7:$B$206,"Conversation",'Reviews'!$K$7:$K$206,"Yes")=1))</x:f>
      </x:c>
      <x:c r="U42" s="14" t="str">
        <x:f>IF(A42="","",IF(AND(COUNTIF('Roster'!$A$7:$A$46,B42)=1,COUNTIF(Assignments!$A$7:$A$12,D42)=1),AND(ISNUMBER(C42),C42&gt;0,C42&lt;=Home!$J$4,INDEX('Roster'!$C$7:$C$46,MATCH(B42,'Roster'!$A$7:$A$46,0))=INDEX(Assignments!$B$7:$B$12,MATCH(D42,Assignments!$A$7:$A$12,0))),FALSE))</x:f>
      </x:c>
      <x:c r="V42" s="14" t="str">
        <x:f>IF(A42="","",ROW())</x:f>
      </x:c>
      <x:c r="W42" s="1"/>
      <x:c r="X42" s="1"/>
    </x:row>
    <x:row r="43" ht="64" customHeight="1">
      <x:c r="A43" s="21"/>
      <x:c r="B43" s="21"/>
      <x:c r="C43" s="23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21"/>
      <x:c r="P43" s="21"/>
      <x:c r="Q43" s="15" t="str">
        <x:f>IF(AND(COUNT(E43:H43)=4,MIN(E43:H43)&gt;=1,MAX(E43:H43)&lt;=4,E43=INT(E43),F43=INT(F43),G43=INT(G43),H43=INT(H43)),SUM(E43:H43),"")</x:f>
      </x:c>
      <x:c r="R43" s="15" t="str">
        <x:f>IF(AND(ISNUMBER(Q43),OR(I43="None",I43="Hints",I43="Modelled")),MIN(MIN(E43:H43),IF(I43="None",4,2)),"")</x:f>
      </x:c>
      <x:c r="S43" s="15" t="str">
        <x:f>IF(AND(A43&lt;&gt;"",COUNTIF($A$7:$A$86,A43)=1,T43=TRUE,U43=TRUE,P43="Yes",ISNUMBER(R43),ISNUMBER(N43),N43=INT(N43),N43&gt;=1,N43&lt;=4,O43&lt;&gt;"",OR(I43="None",N43&lt;=2)),N43,"")</x:f>
      </x:c>
      <x:c r="T43" s="15" t="str">
        <x:f>IF(A43="","",AND(COUNTIFS('Skill Log'!$A$7:$A$206,K43,'Skill Log'!$B$7:$B$206,B43,'Skill Log'!$D$7:$D$206,D43,'Skill Log'!$H$7:$H$206,"&lt;&gt;",'Skill Log'!$C$7:$C$206,"&gt;0",'Skill Log'!$C$7:$C$206,"&lt;="&amp;C43)=1,COUNTIFS('Reviews'!$A$7:$A$206,K43,'Reviews'!$B$7:$B$206,"Product",'Reviews'!$K$7:$K$206,"Yes")=1,COUNTIFS('Skill Log'!$A$7:$A$206,L43,'Skill Log'!$B$7:$B$206,B43,'Skill Log'!$D$7:$D$206,D43,'Skill Log'!$H$7:$H$206,"&lt;&gt;",'Skill Log'!$C$7:$C$206,"&gt;0",'Skill Log'!$C$7:$C$206,"&lt;="&amp;C43)=1,COUNTIFS('Reviews'!$A$7:$A$206,L43,'Reviews'!$B$7:$B$206,"Observation",'Reviews'!$K$7:$K$206,"Yes")=1,COUNTIFS('Skill Log'!$A$7:$A$206,M43,'Skill Log'!$B$7:$B$206,B43,'Skill Log'!$D$7:$D$206,D43,'Skill Log'!$H$7:$H$206,"&lt;&gt;",'Skill Log'!$C$7:$C$206,"&gt;0",'Skill Log'!$C$7:$C$206,"&lt;="&amp;C43)=1,COUNTIFS('Reviews'!$A$7:$A$206,M43,'Reviews'!$B$7:$B$206,"Conversation",'Reviews'!$K$7:$K$206,"Yes")=1))</x:f>
      </x:c>
      <x:c r="U43" s="15" t="str">
        <x:f>IF(A43="","",IF(AND(COUNTIF('Roster'!$A$7:$A$46,B43)=1,COUNTIF(Assignments!$A$7:$A$12,D43)=1),AND(ISNUMBER(C43),C43&gt;0,C43&lt;=Home!$J$4,INDEX('Roster'!$C$7:$C$46,MATCH(B43,'Roster'!$A$7:$A$46,0))=INDEX(Assignments!$B$7:$B$12,MATCH(D43,Assignments!$A$7:$A$12,0))),FALSE))</x:f>
      </x:c>
      <x:c r="V43" s="15" t="str">
        <x:f>IF(A43="","",ROW())</x:f>
      </x:c>
      <x:c r="W43" s="1"/>
      <x:c r="X43" s="1"/>
    </x:row>
    <x:row r="44" ht="64" customHeight="1">
      <x:c r="A44" s="21"/>
      <x:c r="B44" s="21"/>
      <x:c r="C44" s="23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21"/>
      <x:c r="P44" s="21"/>
      <x:c r="Q44" s="14" t="str">
        <x:f>IF(AND(COUNT(E44:H44)=4,MIN(E44:H44)&gt;=1,MAX(E44:H44)&lt;=4,E44=INT(E44),F44=INT(F44),G44=INT(G44),H44=INT(H44)),SUM(E44:H44),"")</x:f>
      </x:c>
      <x:c r="R44" s="14" t="str">
        <x:f>IF(AND(ISNUMBER(Q44),OR(I44="None",I44="Hints",I44="Modelled")),MIN(MIN(E44:H44),IF(I44="None",4,2)),"")</x:f>
      </x:c>
      <x:c r="S44" s="14" t="str">
        <x:f>IF(AND(A44&lt;&gt;"",COUNTIF($A$7:$A$86,A44)=1,T44=TRUE,U44=TRUE,P44="Yes",ISNUMBER(R44),ISNUMBER(N44),N44=INT(N44),N44&gt;=1,N44&lt;=4,O44&lt;&gt;"",OR(I44="None",N44&lt;=2)),N44,"")</x:f>
      </x:c>
      <x:c r="T44" s="14" t="str">
        <x:f>IF(A44="","",AND(COUNTIFS('Skill Log'!$A$7:$A$206,K44,'Skill Log'!$B$7:$B$206,B44,'Skill Log'!$D$7:$D$206,D44,'Skill Log'!$H$7:$H$206,"&lt;&gt;",'Skill Log'!$C$7:$C$206,"&gt;0",'Skill Log'!$C$7:$C$206,"&lt;="&amp;C44)=1,COUNTIFS('Reviews'!$A$7:$A$206,K44,'Reviews'!$B$7:$B$206,"Product",'Reviews'!$K$7:$K$206,"Yes")=1,COUNTIFS('Skill Log'!$A$7:$A$206,L44,'Skill Log'!$B$7:$B$206,B44,'Skill Log'!$D$7:$D$206,D44,'Skill Log'!$H$7:$H$206,"&lt;&gt;",'Skill Log'!$C$7:$C$206,"&gt;0",'Skill Log'!$C$7:$C$206,"&lt;="&amp;C44)=1,COUNTIFS('Reviews'!$A$7:$A$206,L44,'Reviews'!$B$7:$B$206,"Observation",'Reviews'!$K$7:$K$206,"Yes")=1,COUNTIFS('Skill Log'!$A$7:$A$206,M44,'Skill Log'!$B$7:$B$206,B44,'Skill Log'!$D$7:$D$206,D44,'Skill Log'!$H$7:$H$206,"&lt;&gt;",'Skill Log'!$C$7:$C$206,"&gt;0",'Skill Log'!$C$7:$C$206,"&lt;="&amp;C44)=1,COUNTIFS('Reviews'!$A$7:$A$206,M44,'Reviews'!$B$7:$B$206,"Conversation",'Reviews'!$K$7:$K$206,"Yes")=1))</x:f>
      </x:c>
      <x:c r="U44" s="14" t="str">
        <x:f>IF(A44="","",IF(AND(COUNTIF('Roster'!$A$7:$A$46,B44)=1,COUNTIF(Assignments!$A$7:$A$12,D44)=1),AND(ISNUMBER(C44),C44&gt;0,C44&lt;=Home!$J$4,INDEX('Roster'!$C$7:$C$46,MATCH(B44,'Roster'!$A$7:$A$46,0))=INDEX(Assignments!$B$7:$B$12,MATCH(D44,Assignments!$A$7:$A$12,0))),FALSE))</x:f>
      </x:c>
      <x:c r="V44" s="14" t="str">
        <x:f>IF(A44="","",ROW())</x:f>
      </x:c>
      <x:c r="W44" s="1"/>
      <x:c r="X44" s="1"/>
    </x:row>
    <x:row r="45" ht="64" customHeight="1">
      <x:c r="A45" s="21"/>
      <x:c r="B45" s="21"/>
      <x:c r="C45" s="23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15" t="str">
        <x:f>IF(AND(COUNT(E45:H45)=4,MIN(E45:H45)&gt;=1,MAX(E45:H45)&lt;=4,E45=INT(E45),F45=INT(F45),G45=INT(G45),H45=INT(H45)),SUM(E45:H45),"")</x:f>
      </x:c>
      <x:c r="R45" s="15" t="str">
        <x:f>IF(AND(ISNUMBER(Q45),OR(I45="None",I45="Hints",I45="Modelled")),MIN(MIN(E45:H45),IF(I45="None",4,2)),"")</x:f>
      </x:c>
      <x:c r="S45" s="15" t="str">
        <x:f>IF(AND(A45&lt;&gt;"",COUNTIF($A$7:$A$86,A45)=1,T45=TRUE,U45=TRUE,P45="Yes",ISNUMBER(R45),ISNUMBER(N45),N45=INT(N45),N45&gt;=1,N45&lt;=4,O45&lt;&gt;"",OR(I45="None",N45&lt;=2)),N45,"")</x:f>
      </x:c>
      <x:c r="T45" s="15" t="str">
        <x:f>IF(A45="","",AND(COUNTIFS('Skill Log'!$A$7:$A$206,K45,'Skill Log'!$B$7:$B$206,B45,'Skill Log'!$D$7:$D$206,D45,'Skill Log'!$H$7:$H$206,"&lt;&gt;",'Skill Log'!$C$7:$C$206,"&gt;0",'Skill Log'!$C$7:$C$206,"&lt;="&amp;C45)=1,COUNTIFS('Reviews'!$A$7:$A$206,K45,'Reviews'!$B$7:$B$206,"Product",'Reviews'!$K$7:$K$206,"Yes")=1,COUNTIFS('Skill Log'!$A$7:$A$206,L45,'Skill Log'!$B$7:$B$206,B45,'Skill Log'!$D$7:$D$206,D45,'Skill Log'!$H$7:$H$206,"&lt;&gt;",'Skill Log'!$C$7:$C$206,"&gt;0",'Skill Log'!$C$7:$C$206,"&lt;="&amp;C45)=1,COUNTIFS('Reviews'!$A$7:$A$206,L45,'Reviews'!$B$7:$B$206,"Observation",'Reviews'!$K$7:$K$206,"Yes")=1,COUNTIFS('Skill Log'!$A$7:$A$206,M45,'Skill Log'!$B$7:$B$206,B45,'Skill Log'!$D$7:$D$206,D45,'Skill Log'!$H$7:$H$206,"&lt;&gt;",'Skill Log'!$C$7:$C$206,"&gt;0",'Skill Log'!$C$7:$C$206,"&lt;="&amp;C45)=1,COUNTIFS('Reviews'!$A$7:$A$206,M45,'Reviews'!$B$7:$B$206,"Conversation",'Reviews'!$K$7:$K$206,"Yes")=1))</x:f>
      </x:c>
      <x:c r="U45" s="15" t="str">
        <x:f>IF(A45="","",IF(AND(COUNTIF('Roster'!$A$7:$A$46,B45)=1,COUNTIF(Assignments!$A$7:$A$12,D45)=1),AND(ISNUMBER(C45),C45&gt;0,C45&lt;=Home!$J$4,INDEX('Roster'!$C$7:$C$46,MATCH(B45,'Roster'!$A$7:$A$46,0))=INDEX(Assignments!$B$7:$B$12,MATCH(D45,Assignments!$A$7:$A$12,0))),FALSE))</x:f>
      </x:c>
      <x:c r="V45" s="15" t="str">
        <x:f>IF(A45="","",ROW())</x:f>
      </x:c>
      <x:c r="W45" s="1"/>
      <x:c r="X45" s="1"/>
    </x:row>
    <x:row r="46" ht="64" customHeight="1">
      <x:c r="A46" s="21"/>
      <x:c r="B46" s="21"/>
      <x:c r="C46" s="23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14" t="str">
        <x:f>IF(AND(COUNT(E46:H46)=4,MIN(E46:H46)&gt;=1,MAX(E46:H46)&lt;=4,E46=INT(E46),F46=INT(F46),G46=INT(G46),H46=INT(H46)),SUM(E46:H46),"")</x:f>
      </x:c>
      <x:c r="R46" s="14" t="str">
        <x:f>IF(AND(ISNUMBER(Q46),OR(I46="None",I46="Hints",I46="Modelled")),MIN(MIN(E46:H46),IF(I46="None",4,2)),"")</x:f>
      </x:c>
      <x:c r="S46" s="14" t="str">
        <x:f>IF(AND(A46&lt;&gt;"",COUNTIF($A$7:$A$86,A46)=1,T46=TRUE,U46=TRUE,P46="Yes",ISNUMBER(R46),ISNUMBER(N46),N46=INT(N46),N46&gt;=1,N46&lt;=4,O46&lt;&gt;"",OR(I46="None",N46&lt;=2)),N46,"")</x:f>
      </x:c>
      <x:c r="T46" s="14" t="str">
        <x:f>IF(A46="","",AND(COUNTIFS('Skill Log'!$A$7:$A$206,K46,'Skill Log'!$B$7:$B$206,B46,'Skill Log'!$D$7:$D$206,D46,'Skill Log'!$H$7:$H$206,"&lt;&gt;",'Skill Log'!$C$7:$C$206,"&gt;0",'Skill Log'!$C$7:$C$206,"&lt;="&amp;C46)=1,COUNTIFS('Reviews'!$A$7:$A$206,K46,'Reviews'!$B$7:$B$206,"Product",'Reviews'!$K$7:$K$206,"Yes")=1,COUNTIFS('Skill Log'!$A$7:$A$206,L46,'Skill Log'!$B$7:$B$206,B46,'Skill Log'!$D$7:$D$206,D46,'Skill Log'!$H$7:$H$206,"&lt;&gt;",'Skill Log'!$C$7:$C$206,"&gt;0",'Skill Log'!$C$7:$C$206,"&lt;="&amp;C46)=1,COUNTIFS('Reviews'!$A$7:$A$206,L46,'Reviews'!$B$7:$B$206,"Observation",'Reviews'!$K$7:$K$206,"Yes")=1,COUNTIFS('Skill Log'!$A$7:$A$206,M46,'Skill Log'!$B$7:$B$206,B46,'Skill Log'!$D$7:$D$206,D46,'Skill Log'!$H$7:$H$206,"&lt;&gt;",'Skill Log'!$C$7:$C$206,"&gt;0",'Skill Log'!$C$7:$C$206,"&lt;="&amp;C46)=1,COUNTIFS('Reviews'!$A$7:$A$206,M46,'Reviews'!$B$7:$B$206,"Conversation",'Reviews'!$K$7:$K$206,"Yes")=1))</x:f>
      </x:c>
      <x:c r="U46" s="14" t="str">
        <x:f>IF(A46="","",IF(AND(COUNTIF('Roster'!$A$7:$A$46,B46)=1,COUNTIF(Assignments!$A$7:$A$12,D46)=1),AND(ISNUMBER(C46),C46&gt;0,C46&lt;=Home!$J$4,INDEX('Roster'!$C$7:$C$46,MATCH(B46,'Roster'!$A$7:$A$46,0))=INDEX(Assignments!$B$7:$B$12,MATCH(D46,Assignments!$A$7:$A$12,0))),FALSE))</x:f>
      </x:c>
      <x:c r="V46" s="14" t="str">
        <x:f>IF(A46="","",ROW())</x:f>
      </x:c>
      <x:c r="W46" s="1"/>
      <x:c r="X46" s="1"/>
    </x:row>
    <x:row r="47" ht="64" customHeight="1">
      <x:c r="A47" s="21"/>
      <x:c r="B47" s="21"/>
      <x:c r="C47" s="23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15" t="str">
        <x:f>IF(AND(COUNT(E47:H47)=4,MIN(E47:H47)&gt;=1,MAX(E47:H47)&lt;=4,E47=INT(E47),F47=INT(F47),G47=INT(G47),H47=INT(H47)),SUM(E47:H47),"")</x:f>
      </x:c>
      <x:c r="R47" s="15" t="str">
        <x:f>IF(AND(ISNUMBER(Q47),OR(I47="None",I47="Hints",I47="Modelled")),MIN(MIN(E47:H47),IF(I47="None",4,2)),"")</x:f>
      </x:c>
      <x:c r="S47" s="15" t="str">
        <x:f>IF(AND(A47&lt;&gt;"",COUNTIF($A$7:$A$86,A47)=1,T47=TRUE,U47=TRUE,P47="Yes",ISNUMBER(R47),ISNUMBER(N47),N47=INT(N47),N47&gt;=1,N47&lt;=4,O47&lt;&gt;"",OR(I47="None",N47&lt;=2)),N47,"")</x:f>
      </x:c>
      <x:c r="T47" s="15" t="str">
        <x:f>IF(A47="","",AND(COUNTIFS('Skill Log'!$A$7:$A$206,K47,'Skill Log'!$B$7:$B$206,B47,'Skill Log'!$D$7:$D$206,D47,'Skill Log'!$H$7:$H$206,"&lt;&gt;",'Skill Log'!$C$7:$C$206,"&gt;0",'Skill Log'!$C$7:$C$206,"&lt;="&amp;C47)=1,COUNTIFS('Reviews'!$A$7:$A$206,K47,'Reviews'!$B$7:$B$206,"Product",'Reviews'!$K$7:$K$206,"Yes")=1,COUNTIFS('Skill Log'!$A$7:$A$206,L47,'Skill Log'!$B$7:$B$206,B47,'Skill Log'!$D$7:$D$206,D47,'Skill Log'!$H$7:$H$206,"&lt;&gt;",'Skill Log'!$C$7:$C$206,"&gt;0",'Skill Log'!$C$7:$C$206,"&lt;="&amp;C47)=1,COUNTIFS('Reviews'!$A$7:$A$206,L47,'Reviews'!$B$7:$B$206,"Observation",'Reviews'!$K$7:$K$206,"Yes")=1,COUNTIFS('Skill Log'!$A$7:$A$206,M47,'Skill Log'!$B$7:$B$206,B47,'Skill Log'!$D$7:$D$206,D47,'Skill Log'!$H$7:$H$206,"&lt;&gt;",'Skill Log'!$C$7:$C$206,"&gt;0",'Skill Log'!$C$7:$C$206,"&lt;="&amp;C47)=1,COUNTIFS('Reviews'!$A$7:$A$206,M47,'Reviews'!$B$7:$B$206,"Conversation",'Reviews'!$K$7:$K$206,"Yes")=1))</x:f>
      </x:c>
      <x:c r="U47" s="15" t="str">
        <x:f>IF(A47="","",IF(AND(COUNTIF('Roster'!$A$7:$A$46,B47)=1,COUNTIF(Assignments!$A$7:$A$12,D47)=1),AND(ISNUMBER(C47),C47&gt;0,C47&lt;=Home!$J$4,INDEX('Roster'!$C$7:$C$46,MATCH(B47,'Roster'!$A$7:$A$46,0))=INDEX(Assignments!$B$7:$B$12,MATCH(D47,Assignments!$A$7:$A$12,0))),FALSE))</x:f>
      </x:c>
      <x:c r="V47" s="15" t="str">
        <x:f>IF(A47="","",ROW())</x:f>
      </x:c>
      <x:c r="W47" s="1"/>
      <x:c r="X47" s="1"/>
    </x:row>
    <x:row r="48" ht="64" customHeight="1">
      <x:c r="A48" s="21"/>
      <x:c r="B48" s="21"/>
      <x:c r="C48" s="23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14" t="str">
        <x:f>IF(AND(COUNT(E48:H48)=4,MIN(E48:H48)&gt;=1,MAX(E48:H48)&lt;=4,E48=INT(E48),F48=INT(F48),G48=INT(G48),H48=INT(H48)),SUM(E48:H48),"")</x:f>
      </x:c>
      <x:c r="R48" s="14" t="str">
        <x:f>IF(AND(ISNUMBER(Q48),OR(I48="None",I48="Hints",I48="Modelled")),MIN(MIN(E48:H48),IF(I48="None",4,2)),"")</x:f>
      </x:c>
      <x:c r="S48" s="14" t="str">
        <x:f>IF(AND(A48&lt;&gt;"",COUNTIF($A$7:$A$86,A48)=1,T48=TRUE,U48=TRUE,P48="Yes",ISNUMBER(R48),ISNUMBER(N48),N48=INT(N48),N48&gt;=1,N48&lt;=4,O48&lt;&gt;"",OR(I48="None",N48&lt;=2)),N48,"")</x:f>
      </x:c>
      <x:c r="T48" s="14" t="str">
        <x:f>IF(A48="","",AND(COUNTIFS('Skill Log'!$A$7:$A$206,K48,'Skill Log'!$B$7:$B$206,B48,'Skill Log'!$D$7:$D$206,D48,'Skill Log'!$H$7:$H$206,"&lt;&gt;",'Skill Log'!$C$7:$C$206,"&gt;0",'Skill Log'!$C$7:$C$206,"&lt;="&amp;C48)=1,COUNTIFS('Reviews'!$A$7:$A$206,K48,'Reviews'!$B$7:$B$206,"Product",'Reviews'!$K$7:$K$206,"Yes")=1,COUNTIFS('Skill Log'!$A$7:$A$206,L48,'Skill Log'!$B$7:$B$206,B48,'Skill Log'!$D$7:$D$206,D48,'Skill Log'!$H$7:$H$206,"&lt;&gt;",'Skill Log'!$C$7:$C$206,"&gt;0",'Skill Log'!$C$7:$C$206,"&lt;="&amp;C48)=1,COUNTIFS('Reviews'!$A$7:$A$206,L48,'Reviews'!$B$7:$B$206,"Observation",'Reviews'!$K$7:$K$206,"Yes")=1,COUNTIFS('Skill Log'!$A$7:$A$206,M48,'Skill Log'!$B$7:$B$206,B48,'Skill Log'!$D$7:$D$206,D48,'Skill Log'!$H$7:$H$206,"&lt;&gt;",'Skill Log'!$C$7:$C$206,"&gt;0",'Skill Log'!$C$7:$C$206,"&lt;="&amp;C48)=1,COUNTIFS('Reviews'!$A$7:$A$206,M48,'Reviews'!$B$7:$B$206,"Conversation",'Reviews'!$K$7:$K$206,"Yes")=1))</x:f>
      </x:c>
      <x:c r="U48" s="14" t="str">
        <x:f>IF(A48="","",IF(AND(COUNTIF('Roster'!$A$7:$A$46,B48)=1,COUNTIF(Assignments!$A$7:$A$12,D48)=1),AND(ISNUMBER(C48),C48&gt;0,C48&lt;=Home!$J$4,INDEX('Roster'!$C$7:$C$46,MATCH(B48,'Roster'!$A$7:$A$46,0))=INDEX(Assignments!$B$7:$B$12,MATCH(D48,Assignments!$A$7:$A$12,0))),FALSE))</x:f>
      </x:c>
      <x:c r="V48" s="14" t="str">
        <x:f>IF(A48="","",ROW())</x:f>
      </x:c>
      <x:c r="W48" s="1"/>
      <x:c r="X48" s="1"/>
    </x:row>
    <x:row r="49" ht="64" customHeight="1">
      <x:c r="A49" s="21"/>
      <x:c r="B49" s="21"/>
      <x:c r="C49" s="23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15" t="str">
        <x:f>IF(AND(COUNT(E49:H49)=4,MIN(E49:H49)&gt;=1,MAX(E49:H49)&lt;=4,E49=INT(E49),F49=INT(F49),G49=INT(G49),H49=INT(H49)),SUM(E49:H49),"")</x:f>
      </x:c>
      <x:c r="R49" s="15" t="str">
        <x:f>IF(AND(ISNUMBER(Q49),OR(I49="None",I49="Hints",I49="Modelled")),MIN(MIN(E49:H49),IF(I49="None",4,2)),"")</x:f>
      </x:c>
      <x:c r="S49" s="15" t="str">
        <x:f>IF(AND(A49&lt;&gt;"",COUNTIF($A$7:$A$86,A49)=1,T49=TRUE,U49=TRUE,P49="Yes",ISNUMBER(R49),ISNUMBER(N49),N49=INT(N49),N49&gt;=1,N49&lt;=4,O49&lt;&gt;"",OR(I49="None",N49&lt;=2)),N49,"")</x:f>
      </x:c>
      <x:c r="T49" s="15" t="str">
        <x:f>IF(A49="","",AND(COUNTIFS('Skill Log'!$A$7:$A$206,K49,'Skill Log'!$B$7:$B$206,B49,'Skill Log'!$D$7:$D$206,D49,'Skill Log'!$H$7:$H$206,"&lt;&gt;",'Skill Log'!$C$7:$C$206,"&gt;0",'Skill Log'!$C$7:$C$206,"&lt;="&amp;C49)=1,COUNTIFS('Reviews'!$A$7:$A$206,K49,'Reviews'!$B$7:$B$206,"Product",'Reviews'!$K$7:$K$206,"Yes")=1,COUNTIFS('Skill Log'!$A$7:$A$206,L49,'Skill Log'!$B$7:$B$206,B49,'Skill Log'!$D$7:$D$206,D49,'Skill Log'!$H$7:$H$206,"&lt;&gt;",'Skill Log'!$C$7:$C$206,"&gt;0",'Skill Log'!$C$7:$C$206,"&lt;="&amp;C49)=1,COUNTIFS('Reviews'!$A$7:$A$206,L49,'Reviews'!$B$7:$B$206,"Observation",'Reviews'!$K$7:$K$206,"Yes")=1,COUNTIFS('Skill Log'!$A$7:$A$206,M49,'Skill Log'!$B$7:$B$206,B49,'Skill Log'!$D$7:$D$206,D49,'Skill Log'!$H$7:$H$206,"&lt;&gt;",'Skill Log'!$C$7:$C$206,"&gt;0",'Skill Log'!$C$7:$C$206,"&lt;="&amp;C49)=1,COUNTIFS('Reviews'!$A$7:$A$206,M49,'Reviews'!$B$7:$B$206,"Conversation",'Reviews'!$K$7:$K$206,"Yes")=1))</x:f>
      </x:c>
      <x:c r="U49" s="15" t="str">
        <x:f>IF(A49="","",IF(AND(COUNTIF('Roster'!$A$7:$A$46,B49)=1,COUNTIF(Assignments!$A$7:$A$12,D49)=1),AND(ISNUMBER(C49),C49&gt;0,C49&lt;=Home!$J$4,INDEX('Roster'!$C$7:$C$46,MATCH(B49,'Roster'!$A$7:$A$46,0))=INDEX(Assignments!$B$7:$B$12,MATCH(D49,Assignments!$A$7:$A$12,0))),FALSE))</x:f>
      </x:c>
      <x:c r="V49" s="15" t="str">
        <x:f>IF(A49="","",ROW())</x:f>
      </x:c>
      <x:c r="W49" s="1"/>
      <x:c r="X49" s="1"/>
    </x:row>
    <x:row r="50" ht="64" customHeight="1">
      <x:c r="A50" s="21"/>
      <x:c r="B50" s="21"/>
      <x:c r="C50" s="23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14" t="str">
        <x:f>IF(AND(COUNT(E50:H50)=4,MIN(E50:H50)&gt;=1,MAX(E50:H50)&lt;=4,E50=INT(E50),F50=INT(F50),G50=INT(G50),H50=INT(H50)),SUM(E50:H50),"")</x:f>
      </x:c>
      <x:c r="R50" s="14" t="str">
        <x:f>IF(AND(ISNUMBER(Q50),OR(I50="None",I50="Hints",I50="Modelled")),MIN(MIN(E50:H50),IF(I50="None",4,2)),"")</x:f>
      </x:c>
      <x:c r="S50" s="14" t="str">
        <x:f>IF(AND(A50&lt;&gt;"",COUNTIF($A$7:$A$86,A50)=1,T50=TRUE,U50=TRUE,P50="Yes",ISNUMBER(R50),ISNUMBER(N50),N50=INT(N50),N50&gt;=1,N50&lt;=4,O50&lt;&gt;"",OR(I50="None",N50&lt;=2)),N50,"")</x:f>
      </x:c>
      <x:c r="T50" s="14" t="str">
        <x:f>IF(A50="","",AND(COUNTIFS('Skill Log'!$A$7:$A$206,K50,'Skill Log'!$B$7:$B$206,B50,'Skill Log'!$D$7:$D$206,D50,'Skill Log'!$H$7:$H$206,"&lt;&gt;",'Skill Log'!$C$7:$C$206,"&gt;0",'Skill Log'!$C$7:$C$206,"&lt;="&amp;C50)=1,COUNTIFS('Reviews'!$A$7:$A$206,K50,'Reviews'!$B$7:$B$206,"Product",'Reviews'!$K$7:$K$206,"Yes")=1,COUNTIFS('Skill Log'!$A$7:$A$206,L50,'Skill Log'!$B$7:$B$206,B50,'Skill Log'!$D$7:$D$206,D50,'Skill Log'!$H$7:$H$206,"&lt;&gt;",'Skill Log'!$C$7:$C$206,"&gt;0",'Skill Log'!$C$7:$C$206,"&lt;="&amp;C50)=1,COUNTIFS('Reviews'!$A$7:$A$206,L50,'Reviews'!$B$7:$B$206,"Observation",'Reviews'!$K$7:$K$206,"Yes")=1,COUNTIFS('Skill Log'!$A$7:$A$206,M50,'Skill Log'!$B$7:$B$206,B50,'Skill Log'!$D$7:$D$206,D50,'Skill Log'!$H$7:$H$206,"&lt;&gt;",'Skill Log'!$C$7:$C$206,"&gt;0",'Skill Log'!$C$7:$C$206,"&lt;="&amp;C50)=1,COUNTIFS('Reviews'!$A$7:$A$206,M50,'Reviews'!$B$7:$B$206,"Conversation",'Reviews'!$K$7:$K$206,"Yes")=1))</x:f>
      </x:c>
      <x:c r="U50" s="14" t="str">
        <x:f>IF(A50="","",IF(AND(COUNTIF('Roster'!$A$7:$A$46,B50)=1,COUNTIF(Assignments!$A$7:$A$12,D50)=1),AND(ISNUMBER(C50),C50&gt;0,C50&lt;=Home!$J$4,INDEX('Roster'!$C$7:$C$46,MATCH(B50,'Roster'!$A$7:$A$46,0))=INDEX(Assignments!$B$7:$B$12,MATCH(D50,Assignments!$A$7:$A$12,0))),FALSE))</x:f>
      </x:c>
      <x:c r="V50" s="14" t="str">
        <x:f>IF(A50="","",ROW())</x:f>
      </x:c>
      <x:c r="W50" s="1"/>
      <x:c r="X50" s="1"/>
    </x:row>
    <x:row r="51" ht="64" customHeight="1">
      <x:c r="A51" s="21"/>
      <x:c r="B51" s="21"/>
      <x:c r="C51" s="23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15" t="str">
        <x:f>IF(AND(COUNT(E51:H51)=4,MIN(E51:H51)&gt;=1,MAX(E51:H51)&lt;=4,E51=INT(E51),F51=INT(F51),G51=INT(G51),H51=INT(H51)),SUM(E51:H51),"")</x:f>
      </x:c>
      <x:c r="R51" s="15" t="str">
        <x:f>IF(AND(ISNUMBER(Q51),OR(I51="None",I51="Hints",I51="Modelled")),MIN(MIN(E51:H51),IF(I51="None",4,2)),"")</x:f>
      </x:c>
      <x:c r="S51" s="15" t="str">
        <x:f>IF(AND(A51&lt;&gt;"",COUNTIF($A$7:$A$86,A51)=1,T51=TRUE,U51=TRUE,P51="Yes",ISNUMBER(R51),ISNUMBER(N51),N51=INT(N51),N51&gt;=1,N51&lt;=4,O51&lt;&gt;"",OR(I51="None",N51&lt;=2)),N51,"")</x:f>
      </x:c>
      <x:c r="T51" s="15" t="str">
        <x:f>IF(A51="","",AND(COUNTIFS('Skill Log'!$A$7:$A$206,K51,'Skill Log'!$B$7:$B$206,B51,'Skill Log'!$D$7:$D$206,D51,'Skill Log'!$H$7:$H$206,"&lt;&gt;",'Skill Log'!$C$7:$C$206,"&gt;0",'Skill Log'!$C$7:$C$206,"&lt;="&amp;C51)=1,COUNTIFS('Reviews'!$A$7:$A$206,K51,'Reviews'!$B$7:$B$206,"Product",'Reviews'!$K$7:$K$206,"Yes")=1,COUNTIFS('Skill Log'!$A$7:$A$206,L51,'Skill Log'!$B$7:$B$206,B51,'Skill Log'!$D$7:$D$206,D51,'Skill Log'!$H$7:$H$206,"&lt;&gt;",'Skill Log'!$C$7:$C$206,"&gt;0",'Skill Log'!$C$7:$C$206,"&lt;="&amp;C51)=1,COUNTIFS('Reviews'!$A$7:$A$206,L51,'Reviews'!$B$7:$B$206,"Observation",'Reviews'!$K$7:$K$206,"Yes")=1,COUNTIFS('Skill Log'!$A$7:$A$206,M51,'Skill Log'!$B$7:$B$206,B51,'Skill Log'!$D$7:$D$206,D51,'Skill Log'!$H$7:$H$206,"&lt;&gt;",'Skill Log'!$C$7:$C$206,"&gt;0",'Skill Log'!$C$7:$C$206,"&lt;="&amp;C51)=1,COUNTIFS('Reviews'!$A$7:$A$206,M51,'Reviews'!$B$7:$B$206,"Conversation",'Reviews'!$K$7:$K$206,"Yes")=1))</x:f>
      </x:c>
      <x:c r="U51" s="15" t="str">
        <x:f>IF(A51="","",IF(AND(COUNTIF('Roster'!$A$7:$A$46,B51)=1,COUNTIF(Assignments!$A$7:$A$12,D51)=1),AND(ISNUMBER(C51),C51&gt;0,C51&lt;=Home!$J$4,INDEX('Roster'!$C$7:$C$46,MATCH(B51,'Roster'!$A$7:$A$46,0))=INDEX(Assignments!$B$7:$B$12,MATCH(D51,Assignments!$A$7:$A$12,0))),FALSE))</x:f>
      </x:c>
      <x:c r="V51" s="15" t="str">
        <x:f>IF(A51="","",ROW())</x:f>
      </x:c>
      <x:c r="W51" s="1"/>
      <x:c r="X51" s="1"/>
    </x:row>
    <x:row r="52" ht="64" customHeight="1">
      <x:c r="A52" s="21"/>
      <x:c r="B52" s="21"/>
      <x:c r="C52" s="23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14" t="str">
        <x:f>IF(AND(COUNT(E52:H52)=4,MIN(E52:H52)&gt;=1,MAX(E52:H52)&lt;=4,E52=INT(E52),F52=INT(F52),G52=INT(G52),H52=INT(H52)),SUM(E52:H52),"")</x:f>
      </x:c>
      <x:c r="R52" s="14" t="str">
        <x:f>IF(AND(ISNUMBER(Q52),OR(I52="None",I52="Hints",I52="Modelled")),MIN(MIN(E52:H52),IF(I52="None",4,2)),"")</x:f>
      </x:c>
      <x:c r="S52" s="14" t="str">
        <x:f>IF(AND(A52&lt;&gt;"",COUNTIF($A$7:$A$86,A52)=1,T52=TRUE,U52=TRUE,P52="Yes",ISNUMBER(R52),ISNUMBER(N52),N52=INT(N52),N52&gt;=1,N52&lt;=4,O52&lt;&gt;"",OR(I52="None",N52&lt;=2)),N52,"")</x:f>
      </x:c>
      <x:c r="T52" s="14" t="str">
        <x:f>IF(A52="","",AND(COUNTIFS('Skill Log'!$A$7:$A$206,K52,'Skill Log'!$B$7:$B$206,B52,'Skill Log'!$D$7:$D$206,D52,'Skill Log'!$H$7:$H$206,"&lt;&gt;",'Skill Log'!$C$7:$C$206,"&gt;0",'Skill Log'!$C$7:$C$206,"&lt;="&amp;C52)=1,COUNTIFS('Reviews'!$A$7:$A$206,K52,'Reviews'!$B$7:$B$206,"Product",'Reviews'!$K$7:$K$206,"Yes")=1,COUNTIFS('Skill Log'!$A$7:$A$206,L52,'Skill Log'!$B$7:$B$206,B52,'Skill Log'!$D$7:$D$206,D52,'Skill Log'!$H$7:$H$206,"&lt;&gt;",'Skill Log'!$C$7:$C$206,"&gt;0",'Skill Log'!$C$7:$C$206,"&lt;="&amp;C52)=1,COUNTIFS('Reviews'!$A$7:$A$206,L52,'Reviews'!$B$7:$B$206,"Observation",'Reviews'!$K$7:$K$206,"Yes")=1,COUNTIFS('Skill Log'!$A$7:$A$206,M52,'Skill Log'!$B$7:$B$206,B52,'Skill Log'!$D$7:$D$206,D52,'Skill Log'!$H$7:$H$206,"&lt;&gt;",'Skill Log'!$C$7:$C$206,"&gt;0",'Skill Log'!$C$7:$C$206,"&lt;="&amp;C52)=1,COUNTIFS('Reviews'!$A$7:$A$206,M52,'Reviews'!$B$7:$B$206,"Conversation",'Reviews'!$K$7:$K$206,"Yes")=1))</x:f>
      </x:c>
      <x:c r="U52" s="14" t="str">
        <x:f>IF(A52="","",IF(AND(COUNTIF('Roster'!$A$7:$A$46,B52)=1,COUNTIF(Assignments!$A$7:$A$12,D52)=1),AND(ISNUMBER(C52),C52&gt;0,C52&lt;=Home!$J$4,INDEX('Roster'!$C$7:$C$46,MATCH(B52,'Roster'!$A$7:$A$46,0))=INDEX(Assignments!$B$7:$B$12,MATCH(D52,Assignments!$A$7:$A$12,0))),FALSE))</x:f>
      </x:c>
      <x:c r="V52" s="14" t="str">
        <x:f>IF(A52="","",ROW())</x:f>
      </x:c>
      <x:c r="W52" s="1"/>
      <x:c r="X52" s="1"/>
    </x:row>
    <x:row r="53" ht="64" customHeight="1">
      <x:c r="A53" s="21"/>
      <x:c r="B53" s="21"/>
      <x:c r="C53" s="23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15" t="str">
        <x:f>IF(AND(COUNT(E53:H53)=4,MIN(E53:H53)&gt;=1,MAX(E53:H53)&lt;=4,E53=INT(E53),F53=INT(F53),G53=INT(G53),H53=INT(H53)),SUM(E53:H53),"")</x:f>
      </x:c>
      <x:c r="R53" s="15" t="str">
        <x:f>IF(AND(ISNUMBER(Q53),OR(I53="None",I53="Hints",I53="Modelled")),MIN(MIN(E53:H53),IF(I53="None",4,2)),"")</x:f>
      </x:c>
      <x:c r="S53" s="15" t="str">
        <x:f>IF(AND(A53&lt;&gt;"",COUNTIF($A$7:$A$86,A53)=1,T53=TRUE,U53=TRUE,P53="Yes",ISNUMBER(R53),ISNUMBER(N53),N53=INT(N53),N53&gt;=1,N53&lt;=4,O53&lt;&gt;"",OR(I53="None",N53&lt;=2)),N53,"")</x:f>
      </x:c>
      <x:c r="T53" s="15" t="str">
        <x:f>IF(A53="","",AND(COUNTIFS('Skill Log'!$A$7:$A$206,K53,'Skill Log'!$B$7:$B$206,B53,'Skill Log'!$D$7:$D$206,D53,'Skill Log'!$H$7:$H$206,"&lt;&gt;",'Skill Log'!$C$7:$C$206,"&gt;0",'Skill Log'!$C$7:$C$206,"&lt;="&amp;C53)=1,COUNTIFS('Reviews'!$A$7:$A$206,K53,'Reviews'!$B$7:$B$206,"Product",'Reviews'!$K$7:$K$206,"Yes")=1,COUNTIFS('Skill Log'!$A$7:$A$206,L53,'Skill Log'!$B$7:$B$206,B53,'Skill Log'!$D$7:$D$206,D53,'Skill Log'!$H$7:$H$206,"&lt;&gt;",'Skill Log'!$C$7:$C$206,"&gt;0",'Skill Log'!$C$7:$C$206,"&lt;="&amp;C53)=1,COUNTIFS('Reviews'!$A$7:$A$206,L53,'Reviews'!$B$7:$B$206,"Observation",'Reviews'!$K$7:$K$206,"Yes")=1,COUNTIFS('Skill Log'!$A$7:$A$206,M53,'Skill Log'!$B$7:$B$206,B53,'Skill Log'!$D$7:$D$206,D53,'Skill Log'!$H$7:$H$206,"&lt;&gt;",'Skill Log'!$C$7:$C$206,"&gt;0",'Skill Log'!$C$7:$C$206,"&lt;="&amp;C53)=1,COUNTIFS('Reviews'!$A$7:$A$206,M53,'Reviews'!$B$7:$B$206,"Conversation",'Reviews'!$K$7:$K$206,"Yes")=1))</x:f>
      </x:c>
      <x:c r="U53" s="15" t="str">
        <x:f>IF(A53="","",IF(AND(COUNTIF('Roster'!$A$7:$A$46,B53)=1,COUNTIF(Assignments!$A$7:$A$12,D53)=1),AND(ISNUMBER(C53),C53&gt;0,C53&lt;=Home!$J$4,INDEX('Roster'!$C$7:$C$46,MATCH(B53,'Roster'!$A$7:$A$46,0))=INDEX(Assignments!$B$7:$B$12,MATCH(D53,Assignments!$A$7:$A$12,0))),FALSE))</x:f>
      </x:c>
      <x:c r="V53" s="15" t="str">
        <x:f>IF(A53="","",ROW())</x:f>
      </x:c>
      <x:c r="W53" s="1"/>
      <x:c r="X53" s="1"/>
    </x:row>
    <x:row r="54" ht="64" customHeight="1">
      <x:c r="A54" s="21"/>
      <x:c r="B54" s="21"/>
      <x:c r="C54" s="23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14" t="str">
        <x:f>IF(AND(COUNT(E54:H54)=4,MIN(E54:H54)&gt;=1,MAX(E54:H54)&lt;=4,E54=INT(E54),F54=INT(F54),G54=INT(G54),H54=INT(H54)),SUM(E54:H54),"")</x:f>
      </x:c>
      <x:c r="R54" s="14" t="str">
        <x:f>IF(AND(ISNUMBER(Q54),OR(I54="None",I54="Hints",I54="Modelled")),MIN(MIN(E54:H54),IF(I54="None",4,2)),"")</x:f>
      </x:c>
      <x:c r="S54" s="14" t="str">
        <x:f>IF(AND(A54&lt;&gt;"",COUNTIF($A$7:$A$86,A54)=1,T54=TRUE,U54=TRUE,P54="Yes",ISNUMBER(R54),ISNUMBER(N54),N54=INT(N54),N54&gt;=1,N54&lt;=4,O54&lt;&gt;"",OR(I54="None",N54&lt;=2)),N54,"")</x:f>
      </x:c>
      <x:c r="T54" s="14" t="str">
        <x:f>IF(A54="","",AND(COUNTIFS('Skill Log'!$A$7:$A$206,K54,'Skill Log'!$B$7:$B$206,B54,'Skill Log'!$D$7:$D$206,D54,'Skill Log'!$H$7:$H$206,"&lt;&gt;",'Skill Log'!$C$7:$C$206,"&gt;0",'Skill Log'!$C$7:$C$206,"&lt;="&amp;C54)=1,COUNTIFS('Reviews'!$A$7:$A$206,K54,'Reviews'!$B$7:$B$206,"Product",'Reviews'!$K$7:$K$206,"Yes")=1,COUNTIFS('Skill Log'!$A$7:$A$206,L54,'Skill Log'!$B$7:$B$206,B54,'Skill Log'!$D$7:$D$206,D54,'Skill Log'!$H$7:$H$206,"&lt;&gt;",'Skill Log'!$C$7:$C$206,"&gt;0",'Skill Log'!$C$7:$C$206,"&lt;="&amp;C54)=1,COUNTIFS('Reviews'!$A$7:$A$206,L54,'Reviews'!$B$7:$B$206,"Observation",'Reviews'!$K$7:$K$206,"Yes")=1,COUNTIFS('Skill Log'!$A$7:$A$206,M54,'Skill Log'!$B$7:$B$206,B54,'Skill Log'!$D$7:$D$206,D54,'Skill Log'!$H$7:$H$206,"&lt;&gt;",'Skill Log'!$C$7:$C$206,"&gt;0",'Skill Log'!$C$7:$C$206,"&lt;="&amp;C54)=1,COUNTIFS('Reviews'!$A$7:$A$206,M54,'Reviews'!$B$7:$B$206,"Conversation",'Reviews'!$K$7:$K$206,"Yes")=1))</x:f>
      </x:c>
      <x:c r="U54" s="14" t="str">
        <x:f>IF(A54="","",IF(AND(COUNTIF('Roster'!$A$7:$A$46,B54)=1,COUNTIF(Assignments!$A$7:$A$12,D54)=1),AND(ISNUMBER(C54),C54&gt;0,C54&lt;=Home!$J$4,INDEX('Roster'!$C$7:$C$46,MATCH(B54,'Roster'!$A$7:$A$46,0))=INDEX(Assignments!$B$7:$B$12,MATCH(D54,Assignments!$A$7:$A$12,0))),FALSE))</x:f>
      </x:c>
      <x:c r="V54" s="14" t="str">
        <x:f>IF(A54="","",ROW())</x:f>
      </x:c>
      <x:c r="W54" s="1"/>
      <x:c r="X54" s="1"/>
    </x:row>
    <x:row r="55" ht="64" customHeight="1">
      <x:c r="A55" s="21"/>
      <x:c r="B55" s="21"/>
      <x:c r="C55" s="23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15" t="str">
        <x:f>IF(AND(COUNT(E55:H55)=4,MIN(E55:H55)&gt;=1,MAX(E55:H55)&lt;=4,E55=INT(E55),F55=INT(F55),G55=INT(G55),H55=INT(H55)),SUM(E55:H55),"")</x:f>
      </x:c>
      <x:c r="R55" s="15" t="str">
        <x:f>IF(AND(ISNUMBER(Q55),OR(I55="None",I55="Hints",I55="Modelled")),MIN(MIN(E55:H55),IF(I55="None",4,2)),"")</x:f>
      </x:c>
      <x:c r="S55" s="15" t="str">
        <x:f>IF(AND(A55&lt;&gt;"",COUNTIF($A$7:$A$86,A55)=1,T55=TRUE,U55=TRUE,P55="Yes",ISNUMBER(R55),ISNUMBER(N55),N55=INT(N55),N55&gt;=1,N55&lt;=4,O55&lt;&gt;"",OR(I55="None",N55&lt;=2)),N55,"")</x:f>
      </x:c>
      <x:c r="T55" s="15" t="str">
        <x:f>IF(A55="","",AND(COUNTIFS('Skill Log'!$A$7:$A$206,K55,'Skill Log'!$B$7:$B$206,B55,'Skill Log'!$D$7:$D$206,D55,'Skill Log'!$H$7:$H$206,"&lt;&gt;",'Skill Log'!$C$7:$C$206,"&gt;0",'Skill Log'!$C$7:$C$206,"&lt;="&amp;C55)=1,COUNTIFS('Reviews'!$A$7:$A$206,K55,'Reviews'!$B$7:$B$206,"Product",'Reviews'!$K$7:$K$206,"Yes")=1,COUNTIFS('Skill Log'!$A$7:$A$206,L55,'Skill Log'!$B$7:$B$206,B55,'Skill Log'!$D$7:$D$206,D55,'Skill Log'!$H$7:$H$206,"&lt;&gt;",'Skill Log'!$C$7:$C$206,"&gt;0",'Skill Log'!$C$7:$C$206,"&lt;="&amp;C55)=1,COUNTIFS('Reviews'!$A$7:$A$206,L55,'Reviews'!$B$7:$B$206,"Observation",'Reviews'!$K$7:$K$206,"Yes")=1,COUNTIFS('Skill Log'!$A$7:$A$206,M55,'Skill Log'!$B$7:$B$206,B55,'Skill Log'!$D$7:$D$206,D55,'Skill Log'!$H$7:$H$206,"&lt;&gt;",'Skill Log'!$C$7:$C$206,"&gt;0",'Skill Log'!$C$7:$C$206,"&lt;="&amp;C55)=1,COUNTIFS('Reviews'!$A$7:$A$206,M55,'Reviews'!$B$7:$B$206,"Conversation",'Reviews'!$K$7:$K$206,"Yes")=1))</x:f>
      </x:c>
      <x:c r="U55" s="15" t="str">
        <x:f>IF(A55="","",IF(AND(COUNTIF('Roster'!$A$7:$A$46,B55)=1,COUNTIF(Assignments!$A$7:$A$12,D55)=1),AND(ISNUMBER(C55),C55&gt;0,C55&lt;=Home!$J$4,INDEX('Roster'!$C$7:$C$46,MATCH(B55,'Roster'!$A$7:$A$46,0))=INDEX(Assignments!$B$7:$B$12,MATCH(D55,Assignments!$A$7:$A$12,0))),FALSE))</x:f>
      </x:c>
      <x:c r="V55" s="15" t="str">
        <x:f>IF(A55="","",ROW())</x:f>
      </x:c>
      <x:c r="W55" s="1"/>
      <x:c r="X55" s="1"/>
    </x:row>
    <x:row r="56" ht="64" customHeight="1">
      <x:c r="A56" s="21"/>
      <x:c r="B56" s="21"/>
      <x:c r="C56" s="23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14" t="str">
        <x:f>IF(AND(COUNT(E56:H56)=4,MIN(E56:H56)&gt;=1,MAX(E56:H56)&lt;=4,E56=INT(E56),F56=INT(F56),G56=INT(G56),H56=INT(H56)),SUM(E56:H56),"")</x:f>
      </x:c>
      <x:c r="R56" s="14" t="str">
        <x:f>IF(AND(ISNUMBER(Q56),OR(I56="None",I56="Hints",I56="Modelled")),MIN(MIN(E56:H56),IF(I56="None",4,2)),"")</x:f>
      </x:c>
      <x:c r="S56" s="14" t="str">
        <x:f>IF(AND(A56&lt;&gt;"",COUNTIF($A$7:$A$86,A56)=1,T56=TRUE,U56=TRUE,P56="Yes",ISNUMBER(R56),ISNUMBER(N56),N56=INT(N56),N56&gt;=1,N56&lt;=4,O56&lt;&gt;"",OR(I56="None",N56&lt;=2)),N56,"")</x:f>
      </x:c>
      <x:c r="T56" s="14" t="str">
        <x:f>IF(A56="","",AND(COUNTIFS('Skill Log'!$A$7:$A$206,K56,'Skill Log'!$B$7:$B$206,B56,'Skill Log'!$D$7:$D$206,D56,'Skill Log'!$H$7:$H$206,"&lt;&gt;",'Skill Log'!$C$7:$C$206,"&gt;0",'Skill Log'!$C$7:$C$206,"&lt;="&amp;C56)=1,COUNTIFS('Reviews'!$A$7:$A$206,K56,'Reviews'!$B$7:$B$206,"Product",'Reviews'!$K$7:$K$206,"Yes")=1,COUNTIFS('Skill Log'!$A$7:$A$206,L56,'Skill Log'!$B$7:$B$206,B56,'Skill Log'!$D$7:$D$206,D56,'Skill Log'!$H$7:$H$206,"&lt;&gt;",'Skill Log'!$C$7:$C$206,"&gt;0",'Skill Log'!$C$7:$C$206,"&lt;="&amp;C56)=1,COUNTIFS('Reviews'!$A$7:$A$206,L56,'Reviews'!$B$7:$B$206,"Observation",'Reviews'!$K$7:$K$206,"Yes")=1,COUNTIFS('Skill Log'!$A$7:$A$206,M56,'Skill Log'!$B$7:$B$206,B56,'Skill Log'!$D$7:$D$206,D56,'Skill Log'!$H$7:$H$206,"&lt;&gt;",'Skill Log'!$C$7:$C$206,"&gt;0",'Skill Log'!$C$7:$C$206,"&lt;="&amp;C56)=1,COUNTIFS('Reviews'!$A$7:$A$206,M56,'Reviews'!$B$7:$B$206,"Conversation",'Reviews'!$K$7:$K$206,"Yes")=1))</x:f>
      </x:c>
      <x:c r="U56" s="14" t="str">
        <x:f>IF(A56="","",IF(AND(COUNTIF('Roster'!$A$7:$A$46,B56)=1,COUNTIF(Assignments!$A$7:$A$12,D56)=1),AND(ISNUMBER(C56),C56&gt;0,C56&lt;=Home!$J$4,INDEX('Roster'!$C$7:$C$46,MATCH(B56,'Roster'!$A$7:$A$46,0))=INDEX(Assignments!$B$7:$B$12,MATCH(D56,Assignments!$A$7:$A$12,0))),FALSE))</x:f>
      </x:c>
      <x:c r="V56" s="14" t="str">
        <x:f>IF(A56="","",ROW())</x:f>
      </x:c>
      <x:c r="W56" s="1"/>
      <x:c r="X56" s="1"/>
    </x:row>
    <x:row r="57" ht="64" customHeight="1">
      <x:c r="A57" s="21"/>
      <x:c r="B57" s="21"/>
      <x:c r="C57" s="23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15" t="str">
        <x:f>IF(AND(COUNT(E57:H57)=4,MIN(E57:H57)&gt;=1,MAX(E57:H57)&lt;=4,E57=INT(E57),F57=INT(F57),G57=INT(G57),H57=INT(H57)),SUM(E57:H57),"")</x:f>
      </x:c>
      <x:c r="R57" s="15" t="str">
        <x:f>IF(AND(ISNUMBER(Q57),OR(I57="None",I57="Hints",I57="Modelled")),MIN(MIN(E57:H57),IF(I57="None",4,2)),"")</x:f>
      </x:c>
      <x:c r="S57" s="15" t="str">
        <x:f>IF(AND(A57&lt;&gt;"",COUNTIF($A$7:$A$86,A57)=1,T57=TRUE,U57=TRUE,P57="Yes",ISNUMBER(R57),ISNUMBER(N57),N57=INT(N57),N57&gt;=1,N57&lt;=4,O57&lt;&gt;"",OR(I57="None",N57&lt;=2)),N57,"")</x:f>
      </x:c>
      <x:c r="T57" s="15" t="str">
        <x:f>IF(A57="","",AND(COUNTIFS('Skill Log'!$A$7:$A$206,K57,'Skill Log'!$B$7:$B$206,B57,'Skill Log'!$D$7:$D$206,D57,'Skill Log'!$H$7:$H$206,"&lt;&gt;",'Skill Log'!$C$7:$C$206,"&gt;0",'Skill Log'!$C$7:$C$206,"&lt;="&amp;C57)=1,COUNTIFS('Reviews'!$A$7:$A$206,K57,'Reviews'!$B$7:$B$206,"Product",'Reviews'!$K$7:$K$206,"Yes")=1,COUNTIFS('Skill Log'!$A$7:$A$206,L57,'Skill Log'!$B$7:$B$206,B57,'Skill Log'!$D$7:$D$206,D57,'Skill Log'!$H$7:$H$206,"&lt;&gt;",'Skill Log'!$C$7:$C$206,"&gt;0",'Skill Log'!$C$7:$C$206,"&lt;="&amp;C57)=1,COUNTIFS('Reviews'!$A$7:$A$206,L57,'Reviews'!$B$7:$B$206,"Observation",'Reviews'!$K$7:$K$206,"Yes")=1,COUNTIFS('Skill Log'!$A$7:$A$206,M57,'Skill Log'!$B$7:$B$206,B57,'Skill Log'!$D$7:$D$206,D57,'Skill Log'!$H$7:$H$206,"&lt;&gt;",'Skill Log'!$C$7:$C$206,"&gt;0",'Skill Log'!$C$7:$C$206,"&lt;="&amp;C57)=1,COUNTIFS('Reviews'!$A$7:$A$206,M57,'Reviews'!$B$7:$B$206,"Conversation",'Reviews'!$K$7:$K$206,"Yes")=1))</x:f>
      </x:c>
      <x:c r="U57" s="15" t="str">
        <x:f>IF(A57="","",IF(AND(COUNTIF('Roster'!$A$7:$A$46,B57)=1,COUNTIF(Assignments!$A$7:$A$12,D57)=1),AND(ISNUMBER(C57),C57&gt;0,C57&lt;=Home!$J$4,INDEX('Roster'!$C$7:$C$46,MATCH(B57,'Roster'!$A$7:$A$46,0))=INDEX(Assignments!$B$7:$B$12,MATCH(D57,Assignments!$A$7:$A$12,0))),FALSE))</x:f>
      </x:c>
      <x:c r="V57" s="15" t="str">
        <x:f>IF(A57="","",ROW())</x:f>
      </x:c>
      <x:c r="W57" s="1"/>
      <x:c r="X57" s="1"/>
    </x:row>
    <x:row r="58" ht="64" customHeight="1">
      <x:c r="A58" s="21"/>
      <x:c r="B58" s="21"/>
      <x:c r="C58" s="23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14" t="str">
        <x:f>IF(AND(COUNT(E58:H58)=4,MIN(E58:H58)&gt;=1,MAX(E58:H58)&lt;=4,E58=INT(E58),F58=INT(F58),G58=INT(G58),H58=INT(H58)),SUM(E58:H58),"")</x:f>
      </x:c>
      <x:c r="R58" s="14" t="str">
        <x:f>IF(AND(ISNUMBER(Q58),OR(I58="None",I58="Hints",I58="Modelled")),MIN(MIN(E58:H58),IF(I58="None",4,2)),"")</x:f>
      </x:c>
      <x:c r="S58" s="14" t="str">
        <x:f>IF(AND(A58&lt;&gt;"",COUNTIF($A$7:$A$86,A58)=1,T58=TRUE,U58=TRUE,P58="Yes",ISNUMBER(R58),ISNUMBER(N58),N58=INT(N58),N58&gt;=1,N58&lt;=4,O58&lt;&gt;"",OR(I58="None",N58&lt;=2)),N58,"")</x:f>
      </x:c>
      <x:c r="T58" s="14" t="str">
        <x:f>IF(A58="","",AND(COUNTIFS('Skill Log'!$A$7:$A$206,K58,'Skill Log'!$B$7:$B$206,B58,'Skill Log'!$D$7:$D$206,D58,'Skill Log'!$H$7:$H$206,"&lt;&gt;",'Skill Log'!$C$7:$C$206,"&gt;0",'Skill Log'!$C$7:$C$206,"&lt;="&amp;C58)=1,COUNTIFS('Reviews'!$A$7:$A$206,K58,'Reviews'!$B$7:$B$206,"Product",'Reviews'!$K$7:$K$206,"Yes")=1,COUNTIFS('Skill Log'!$A$7:$A$206,L58,'Skill Log'!$B$7:$B$206,B58,'Skill Log'!$D$7:$D$206,D58,'Skill Log'!$H$7:$H$206,"&lt;&gt;",'Skill Log'!$C$7:$C$206,"&gt;0",'Skill Log'!$C$7:$C$206,"&lt;="&amp;C58)=1,COUNTIFS('Reviews'!$A$7:$A$206,L58,'Reviews'!$B$7:$B$206,"Observation",'Reviews'!$K$7:$K$206,"Yes")=1,COUNTIFS('Skill Log'!$A$7:$A$206,M58,'Skill Log'!$B$7:$B$206,B58,'Skill Log'!$D$7:$D$206,D58,'Skill Log'!$H$7:$H$206,"&lt;&gt;",'Skill Log'!$C$7:$C$206,"&gt;0",'Skill Log'!$C$7:$C$206,"&lt;="&amp;C58)=1,COUNTIFS('Reviews'!$A$7:$A$206,M58,'Reviews'!$B$7:$B$206,"Conversation",'Reviews'!$K$7:$K$206,"Yes")=1))</x:f>
      </x:c>
      <x:c r="U58" s="14" t="str">
        <x:f>IF(A58="","",IF(AND(COUNTIF('Roster'!$A$7:$A$46,B58)=1,COUNTIF(Assignments!$A$7:$A$12,D58)=1),AND(ISNUMBER(C58),C58&gt;0,C58&lt;=Home!$J$4,INDEX('Roster'!$C$7:$C$46,MATCH(B58,'Roster'!$A$7:$A$46,0))=INDEX(Assignments!$B$7:$B$12,MATCH(D58,Assignments!$A$7:$A$12,0))),FALSE))</x:f>
      </x:c>
      <x:c r="V58" s="14" t="str">
        <x:f>IF(A58="","",ROW())</x:f>
      </x:c>
      <x:c r="W58" s="1"/>
      <x:c r="X58" s="1"/>
    </x:row>
    <x:row r="59" ht="64" customHeight="1">
      <x:c r="A59" s="21"/>
      <x:c r="B59" s="21"/>
      <x:c r="C59" s="23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15" t="str">
        <x:f>IF(AND(COUNT(E59:H59)=4,MIN(E59:H59)&gt;=1,MAX(E59:H59)&lt;=4,E59=INT(E59),F59=INT(F59),G59=INT(G59),H59=INT(H59)),SUM(E59:H59),"")</x:f>
      </x:c>
      <x:c r="R59" s="15" t="str">
        <x:f>IF(AND(ISNUMBER(Q59),OR(I59="None",I59="Hints",I59="Modelled")),MIN(MIN(E59:H59),IF(I59="None",4,2)),"")</x:f>
      </x:c>
      <x:c r="S59" s="15" t="str">
        <x:f>IF(AND(A59&lt;&gt;"",COUNTIF($A$7:$A$86,A59)=1,T59=TRUE,U59=TRUE,P59="Yes",ISNUMBER(R59),ISNUMBER(N59),N59=INT(N59),N59&gt;=1,N59&lt;=4,O59&lt;&gt;"",OR(I59="None",N59&lt;=2)),N59,"")</x:f>
      </x:c>
      <x:c r="T59" s="15" t="str">
        <x:f>IF(A59="","",AND(COUNTIFS('Skill Log'!$A$7:$A$206,K59,'Skill Log'!$B$7:$B$206,B59,'Skill Log'!$D$7:$D$206,D59,'Skill Log'!$H$7:$H$206,"&lt;&gt;",'Skill Log'!$C$7:$C$206,"&gt;0",'Skill Log'!$C$7:$C$206,"&lt;="&amp;C59)=1,COUNTIFS('Reviews'!$A$7:$A$206,K59,'Reviews'!$B$7:$B$206,"Product",'Reviews'!$K$7:$K$206,"Yes")=1,COUNTIFS('Skill Log'!$A$7:$A$206,L59,'Skill Log'!$B$7:$B$206,B59,'Skill Log'!$D$7:$D$206,D59,'Skill Log'!$H$7:$H$206,"&lt;&gt;",'Skill Log'!$C$7:$C$206,"&gt;0",'Skill Log'!$C$7:$C$206,"&lt;="&amp;C59)=1,COUNTIFS('Reviews'!$A$7:$A$206,L59,'Reviews'!$B$7:$B$206,"Observation",'Reviews'!$K$7:$K$206,"Yes")=1,COUNTIFS('Skill Log'!$A$7:$A$206,M59,'Skill Log'!$B$7:$B$206,B59,'Skill Log'!$D$7:$D$206,D59,'Skill Log'!$H$7:$H$206,"&lt;&gt;",'Skill Log'!$C$7:$C$206,"&gt;0",'Skill Log'!$C$7:$C$206,"&lt;="&amp;C59)=1,COUNTIFS('Reviews'!$A$7:$A$206,M59,'Reviews'!$B$7:$B$206,"Conversation",'Reviews'!$K$7:$K$206,"Yes")=1))</x:f>
      </x:c>
      <x:c r="U59" s="15" t="str">
        <x:f>IF(A59="","",IF(AND(COUNTIF('Roster'!$A$7:$A$46,B59)=1,COUNTIF(Assignments!$A$7:$A$12,D59)=1),AND(ISNUMBER(C59),C59&gt;0,C59&lt;=Home!$J$4,INDEX('Roster'!$C$7:$C$46,MATCH(B59,'Roster'!$A$7:$A$46,0))=INDEX(Assignments!$B$7:$B$12,MATCH(D59,Assignments!$A$7:$A$12,0))),FALSE))</x:f>
      </x:c>
      <x:c r="V59" s="15" t="str">
        <x:f>IF(A59="","",ROW())</x:f>
      </x:c>
      <x:c r="W59" s="1"/>
      <x:c r="X59" s="1"/>
    </x:row>
    <x:row r="60" ht="64" customHeight="1">
      <x:c r="A60" s="21"/>
      <x:c r="B60" s="21"/>
      <x:c r="C60" s="23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14" t="str">
        <x:f>IF(AND(COUNT(E60:H60)=4,MIN(E60:H60)&gt;=1,MAX(E60:H60)&lt;=4,E60=INT(E60),F60=INT(F60),G60=INT(G60),H60=INT(H60)),SUM(E60:H60),"")</x:f>
      </x:c>
      <x:c r="R60" s="14" t="str">
        <x:f>IF(AND(ISNUMBER(Q60),OR(I60="None",I60="Hints",I60="Modelled")),MIN(MIN(E60:H60),IF(I60="None",4,2)),"")</x:f>
      </x:c>
      <x:c r="S60" s="14" t="str">
        <x:f>IF(AND(A60&lt;&gt;"",COUNTIF($A$7:$A$86,A60)=1,T60=TRUE,U60=TRUE,P60="Yes",ISNUMBER(R60),ISNUMBER(N60),N60=INT(N60),N60&gt;=1,N60&lt;=4,O60&lt;&gt;"",OR(I60="None",N60&lt;=2)),N60,"")</x:f>
      </x:c>
      <x:c r="T60" s="14" t="str">
        <x:f>IF(A60="","",AND(COUNTIFS('Skill Log'!$A$7:$A$206,K60,'Skill Log'!$B$7:$B$206,B60,'Skill Log'!$D$7:$D$206,D60,'Skill Log'!$H$7:$H$206,"&lt;&gt;",'Skill Log'!$C$7:$C$206,"&gt;0",'Skill Log'!$C$7:$C$206,"&lt;="&amp;C60)=1,COUNTIFS('Reviews'!$A$7:$A$206,K60,'Reviews'!$B$7:$B$206,"Product",'Reviews'!$K$7:$K$206,"Yes")=1,COUNTIFS('Skill Log'!$A$7:$A$206,L60,'Skill Log'!$B$7:$B$206,B60,'Skill Log'!$D$7:$D$206,D60,'Skill Log'!$H$7:$H$206,"&lt;&gt;",'Skill Log'!$C$7:$C$206,"&gt;0",'Skill Log'!$C$7:$C$206,"&lt;="&amp;C60)=1,COUNTIFS('Reviews'!$A$7:$A$206,L60,'Reviews'!$B$7:$B$206,"Observation",'Reviews'!$K$7:$K$206,"Yes")=1,COUNTIFS('Skill Log'!$A$7:$A$206,M60,'Skill Log'!$B$7:$B$206,B60,'Skill Log'!$D$7:$D$206,D60,'Skill Log'!$H$7:$H$206,"&lt;&gt;",'Skill Log'!$C$7:$C$206,"&gt;0",'Skill Log'!$C$7:$C$206,"&lt;="&amp;C60)=1,COUNTIFS('Reviews'!$A$7:$A$206,M60,'Reviews'!$B$7:$B$206,"Conversation",'Reviews'!$K$7:$K$206,"Yes")=1))</x:f>
      </x:c>
      <x:c r="U60" s="14" t="str">
        <x:f>IF(A60="","",IF(AND(COUNTIF('Roster'!$A$7:$A$46,B60)=1,COUNTIF(Assignments!$A$7:$A$12,D60)=1),AND(ISNUMBER(C60),C60&gt;0,C60&lt;=Home!$J$4,INDEX('Roster'!$C$7:$C$46,MATCH(B60,'Roster'!$A$7:$A$46,0))=INDEX(Assignments!$B$7:$B$12,MATCH(D60,Assignments!$A$7:$A$12,0))),FALSE))</x:f>
      </x:c>
      <x:c r="V60" s="14" t="str">
        <x:f>IF(A60="","",ROW())</x:f>
      </x:c>
      <x:c r="W60" s="1"/>
      <x:c r="X60" s="1"/>
    </x:row>
    <x:row r="61" ht="64" customHeight="1">
      <x:c r="A61" s="21"/>
      <x:c r="B61" s="21"/>
      <x:c r="C61" s="23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15" t="str">
        <x:f>IF(AND(COUNT(E61:H61)=4,MIN(E61:H61)&gt;=1,MAX(E61:H61)&lt;=4,E61=INT(E61),F61=INT(F61),G61=INT(G61),H61=INT(H61)),SUM(E61:H61),"")</x:f>
      </x:c>
      <x:c r="R61" s="15" t="str">
        <x:f>IF(AND(ISNUMBER(Q61),OR(I61="None",I61="Hints",I61="Modelled")),MIN(MIN(E61:H61),IF(I61="None",4,2)),"")</x:f>
      </x:c>
      <x:c r="S61" s="15" t="str">
        <x:f>IF(AND(A61&lt;&gt;"",COUNTIF($A$7:$A$86,A61)=1,T61=TRUE,U61=TRUE,P61="Yes",ISNUMBER(R61),ISNUMBER(N61),N61=INT(N61),N61&gt;=1,N61&lt;=4,O61&lt;&gt;"",OR(I61="None",N61&lt;=2)),N61,"")</x:f>
      </x:c>
      <x:c r="T61" s="15" t="str">
        <x:f>IF(A61="","",AND(COUNTIFS('Skill Log'!$A$7:$A$206,K61,'Skill Log'!$B$7:$B$206,B61,'Skill Log'!$D$7:$D$206,D61,'Skill Log'!$H$7:$H$206,"&lt;&gt;",'Skill Log'!$C$7:$C$206,"&gt;0",'Skill Log'!$C$7:$C$206,"&lt;="&amp;C61)=1,COUNTIFS('Reviews'!$A$7:$A$206,K61,'Reviews'!$B$7:$B$206,"Product",'Reviews'!$K$7:$K$206,"Yes")=1,COUNTIFS('Skill Log'!$A$7:$A$206,L61,'Skill Log'!$B$7:$B$206,B61,'Skill Log'!$D$7:$D$206,D61,'Skill Log'!$H$7:$H$206,"&lt;&gt;",'Skill Log'!$C$7:$C$206,"&gt;0",'Skill Log'!$C$7:$C$206,"&lt;="&amp;C61)=1,COUNTIFS('Reviews'!$A$7:$A$206,L61,'Reviews'!$B$7:$B$206,"Observation",'Reviews'!$K$7:$K$206,"Yes")=1,COUNTIFS('Skill Log'!$A$7:$A$206,M61,'Skill Log'!$B$7:$B$206,B61,'Skill Log'!$D$7:$D$206,D61,'Skill Log'!$H$7:$H$206,"&lt;&gt;",'Skill Log'!$C$7:$C$206,"&gt;0",'Skill Log'!$C$7:$C$206,"&lt;="&amp;C61)=1,COUNTIFS('Reviews'!$A$7:$A$206,M61,'Reviews'!$B$7:$B$206,"Conversation",'Reviews'!$K$7:$K$206,"Yes")=1))</x:f>
      </x:c>
      <x:c r="U61" s="15" t="str">
        <x:f>IF(A61="","",IF(AND(COUNTIF('Roster'!$A$7:$A$46,B61)=1,COUNTIF(Assignments!$A$7:$A$12,D61)=1),AND(ISNUMBER(C61),C61&gt;0,C61&lt;=Home!$J$4,INDEX('Roster'!$C$7:$C$46,MATCH(B61,'Roster'!$A$7:$A$46,0))=INDEX(Assignments!$B$7:$B$12,MATCH(D61,Assignments!$A$7:$A$12,0))),FALSE))</x:f>
      </x:c>
      <x:c r="V61" s="15" t="str">
        <x:f>IF(A61="","",ROW())</x:f>
      </x:c>
      <x:c r="W61" s="1"/>
      <x:c r="X61" s="1"/>
    </x:row>
    <x:row r="62" ht="64" customHeight="1">
      <x:c r="A62" s="21"/>
      <x:c r="B62" s="21"/>
      <x:c r="C62" s="23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14" t="str">
        <x:f>IF(AND(COUNT(E62:H62)=4,MIN(E62:H62)&gt;=1,MAX(E62:H62)&lt;=4,E62=INT(E62),F62=INT(F62),G62=INT(G62),H62=INT(H62)),SUM(E62:H62),"")</x:f>
      </x:c>
      <x:c r="R62" s="14" t="str">
        <x:f>IF(AND(ISNUMBER(Q62),OR(I62="None",I62="Hints",I62="Modelled")),MIN(MIN(E62:H62),IF(I62="None",4,2)),"")</x:f>
      </x:c>
      <x:c r="S62" s="14" t="str">
        <x:f>IF(AND(A62&lt;&gt;"",COUNTIF($A$7:$A$86,A62)=1,T62=TRUE,U62=TRUE,P62="Yes",ISNUMBER(R62),ISNUMBER(N62),N62=INT(N62),N62&gt;=1,N62&lt;=4,O62&lt;&gt;"",OR(I62="None",N62&lt;=2)),N62,"")</x:f>
      </x:c>
      <x:c r="T62" s="14" t="str">
        <x:f>IF(A62="","",AND(COUNTIFS('Skill Log'!$A$7:$A$206,K62,'Skill Log'!$B$7:$B$206,B62,'Skill Log'!$D$7:$D$206,D62,'Skill Log'!$H$7:$H$206,"&lt;&gt;",'Skill Log'!$C$7:$C$206,"&gt;0",'Skill Log'!$C$7:$C$206,"&lt;="&amp;C62)=1,COUNTIFS('Reviews'!$A$7:$A$206,K62,'Reviews'!$B$7:$B$206,"Product",'Reviews'!$K$7:$K$206,"Yes")=1,COUNTIFS('Skill Log'!$A$7:$A$206,L62,'Skill Log'!$B$7:$B$206,B62,'Skill Log'!$D$7:$D$206,D62,'Skill Log'!$H$7:$H$206,"&lt;&gt;",'Skill Log'!$C$7:$C$206,"&gt;0",'Skill Log'!$C$7:$C$206,"&lt;="&amp;C62)=1,COUNTIFS('Reviews'!$A$7:$A$206,L62,'Reviews'!$B$7:$B$206,"Observation",'Reviews'!$K$7:$K$206,"Yes")=1,COUNTIFS('Skill Log'!$A$7:$A$206,M62,'Skill Log'!$B$7:$B$206,B62,'Skill Log'!$D$7:$D$206,D62,'Skill Log'!$H$7:$H$206,"&lt;&gt;",'Skill Log'!$C$7:$C$206,"&gt;0",'Skill Log'!$C$7:$C$206,"&lt;="&amp;C62)=1,COUNTIFS('Reviews'!$A$7:$A$206,M62,'Reviews'!$B$7:$B$206,"Conversation",'Reviews'!$K$7:$K$206,"Yes")=1))</x:f>
      </x:c>
      <x:c r="U62" s="14" t="str">
        <x:f>IF(A62="","",IF(AND(COUNTIF('Roster'!$A$7:$A$46,B62)=1,COUNTIF(Assignments!$A$7:$A$12,D62)=1),AND(ISNUMBER(C62),C62&gt;0,C62&lt;=Home!$J$4,INDEX('Roster'!$C$7:$C$46,MATCH(B62,'Roster'!$A$7:$A$46,0))=INDEX(Assignments!$B$7:$B$12,MATCH(D62,Assignments!$A$7:$A$12,0))),FALSE))</x:f>
      </x:c>
      <x:c r="V62" s="14" t="str">
        <x:f>IF(A62="","",ROW())</x:f>
      </x:c>
      <x:c r="W62" s="1"/>
      <x:c r="X62" s="1"/>
    </x:row>
    <x:row r="63" ht="64" customHeight="1">
      <x:c r="A63" s="21"/>
      <x:c r="B63" s="21"/>
      <x:c r="C63" s="23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15" t="str">
        <x:f>IF(AND(COUNT(E63:H63)=4,MIN(E63:H63)&gt;=1,MAX(E63:H63)&lt;=4,E63=INT(E63),F63=INT(F63),G63=INT(G63),H63=INT(H63)),SUM(E63:H63),"")</x:f>
      </x:c>
      <x:c r="R63" s="15" t="str">
        <x:f>IF(AND(ISNUMBER(Q63),OR(I63="None",I63="Hints",I63="Modelled")),MIN(MIN(E63:H63),IF(I63="None",4,2)),"")</x:f>
      </x:c>
      <x:c r="S63" s="15" t="str">
        <x:f>IF(AND(A63&lt;&gt;"",COUNTIF($A$7:$A$86,A63)=1,T63=TRUE,U63=TRUE,P63="Yes",ISNUMBER(R63),ISNUMBER(N63),N63=INT(N63),N63&gt;=1,N63&lt;=4,O63&lt;&gt;"",OR(I63="None",N63&lt;=2)),N63,"")</x:f>
      </x:c>
      <x:c r="T63" s="15" t="str">
        <x:f>IF(A63="","",AND(COUNTIFS('Skill Log'!$A$7:$A$206,K63,'Skill Log'!$B$7:$B$206,B63,'Skill Log'!$D$7:$D$206,D63,'Skill Log'!$H$7:$H$206,"&lt;&gt;",'Skill Log'!$C$7:$C$206,"&gt;0",'Skill Log'!$C$7:$C$206,"&lt;="&amp;C63)=1,COUNTIFS('Reviews'!$A$7:$A$206,K63,'Reviews'!$B$7:$B$206,"Product",'Reviews'!$K$7:$K$206,"Yes")=1,COUNTIFS('Skill Log'!$A$7:$A$206,L63,'Skill Log'!$B$7:$B$206,B63,'Skill Log'!$D$7:$D$206,D63,'Skill Log'!$H$7:$H$206,"&lt;&gt;",'Skill Log'!$C$7:$C$206,"&gt;0",'Skill Log'!$C$7:$C$206,"&lt;="&amp;C63)=1,COUNTIFS('Reviews'!$A$7:$A$206,L63,'Reviews'!$B$7:$B$206,"Observation",'Reviews'!$K$7:$K$206,"Yes")=1,COUNTIFS('Skill Log'!$A$7:$A$206,M63,'Skill Log'!$B$7:$B$206,B63,'Skill Log'!$D$7:$D$206,D63,'Skill Log'!$H$7:$H$206,"&lt;&gt;",'Skill Log'!$C$7:$C$206,"&gt;0",'Skill Log'!$C$7:$C$206,"&lt;="&amp;C63)=1,COUNTIFS('Reviews'!$A$7:$A$206,M63,'Reviews'!$B$7:$B$206,"Conversation",'Reviews'!$K$7:$K$206,"Yes")=1))</x:f>
      </x:c>
      <x:c r="U63" s="15" t="str">
        <x:f>IF(A63="","",IF(AND(COUNTIF('Roster'!$A$7:$A$46,B63)=1,COUNTIF(Assignments!$A$7:$A$12,D63)=1),AND(ISNUMBER(C63),C63&gt;0,C63&lt;=Home!$J$4,INDEX('Roster'!$C$7:$C$46,MATCH(B63,'Roster'!$A$7:$A$46,0))=INDEX(Assignments!$B$7:$B$12,MATCH(D63,Assignments!$A$7:$A$12,0))),FALSE))</x:f>
      </x:c>
      <x:c r="V63" s="15" t="str">
        <x:f>IF(A63="","",ROW())</x:f>
      </x:c>
      <x:c r="W63" s="1"/>
      <x:c r="X63" s="1"/>
    </x:row>
    <x:row r="64" ht="64" customHeight="1">
      <x:c r="A64" s="21"/>
      <x:c r="B64" s="21"/>
      <x:c r="C64" s="23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14" t="str">
        <x:f>IF(AND(COUNT(E64:H64)=4,MIN(E64:H64)&gt;=1,MAX(E64:H64)&lt;=4,E64=INT(E64),F64=INT(F64),G64=INT(G64),H64=INT(H64)),SUM(E64:H64),"")</x:f>
      </x:c>
      <x:c r="R64" s="14" t="str">
        <x:f>IF(AND(ISNUMBER(Q64),OR(I64="None",I64="Hints",I64="Modelled")),MIN(MIN(E64:H64),IF(I64="None",4,2)),"")</x:f>
      </x:c>
      <x:c r="S64" s="14" t="str">
        <x:f>IF(AND(A64&lt;&gt;"",COUNTIF($A$7:$A$86,A64)=1,T64=TRUE,U64=TRUE,P64="Yes",ISNUMBER(R64),ISNUMBER(N64),N64=INT(N64),N64&gt;=1,N64&lt;=4,O64&lt;&gt;"",OR(I64="None",N64&lt;=2)),N64,"")</x:f>
      </x:c>
      <x:c r="T64" s="14" t="str">
        <x:f>IF(A64="","",AND(COUNTIFS('Skill Log'!$A$7:$A$206,K64,'Skill Log'!$B$7:$B$206,B64,'Skill Log'!$D$7:$D$206,D64,'Skill Log'!$H$7:$H$206,"&lt;&gt;",'Skill Log'!$C$7:$C$206,"&gt;0",'Skill Log'!$C$7:$C$206,"&lt;="&amp;C64)=1,COUNTIFS('Reviews'!$A$7:$A$206,K64,'Reviews'!$B$7:$B$206,"Product",'Reviews'!$K$7:$K$206,"Yes")=1,COUNTIFS('Skill Log'!$A$7:$A$206,L64,'Skill Log'!$B$7:$B$206,B64,'Skill Log'!$D$7:$D$206,D64,'Skill Log'!$H$7:$H$206,"&lt;&gt;",'Skill Log'!$C$7:$C$206,"&gt;0",'Skill Log'!$C$7:$C$206,"&lt;="&amp;C64)=1,COUNTIFS('Reviews'!$A$7:$A$206,L64,'Reviews'!$B$7:$B$206,"Observation",'Reviews'!$K$7:$K$206,"Yes")=1,COUNTIFS('Skill Log'!$A$7:$A$206,M64,'Skill Log'!$B$7:$B$206,B64,'Skill Log'!$D$7:$D$206,D64,'Skill Log'!$H$7:$H$206,"&lt;&gt;",'Skill Log'!$C$7:$C$206,"&gt;0",'Skill Log'!$C$7:$C$206,"&lt;="&amp;C64)=1,COUNTIFS('Reviews'!$A$7:$A$206,M64,'Reviews'!$B$7:$B$206,"Conversation",'Reviews'!$K$7:$K$206,"Yes")=1))</x:f>
      </x:c>
      <x:c r="U64" s="14" t="str">
        <x:f>IF(A64="","",IF(AND(COUNTIF('Roster'!$A$7:$A$46,B64)=1,COUNTIF(Assignments!$A$7:$A$12,D64)=1),AND(ISNUMBER(C64),C64&gt;0,C64&lt;=Home!$J$4,INDEX('Roster'!$C$7:$C$46,MATCH(B64,'Roster'!$A$7:$A$46,0))=INDEX(Assignments!$B$7:$B$12,MATCH(D64,Assignments!$A$7:$A$12,0))),FALSE))</x:f>
      </x:c>
      <x:c r="V64" s="14" t="str">
        <x:f>IF(A64="","",ROW())</x:f>
      </x:c>
      <x:c r="W64" s="1"/>
      <x:c r="X64" s="1"/>
    </x:row>
    <x:row r="65" ht="64" customHeight="1">
      <x:c r="A65" s="21"/>
      <x:c r="B65" s="21"/>
      <x:c r="C65" s="23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15" t="str">
        <x:f>IF(AND(COUNT(E65:H65)=4,MIN(E65:H65)&gt;=1,MAX(E65:H65)&lt;=4,E65=INT(E65),F65=INT(F65),G65=INT(G65),H65=INT(H65)),SUM(E65:H65),"")</x:f>
      </x:c>
      <x:c r="R65" s="15" t="str">
        <x:f>IF(AND(ISNUMBER(Q65),OR(I65="None",I65="Hints",I65="Modelled")),MIN(MIN(E65:H65),IF(I65="None",4,2)),"")</x:f>
      </x:c>
      <x:c r="S65" s="15" t="str">
        <x:f>IF(AND(A65&lt;&gt;"",COUNTIF($A$7:$A$86,A65)=1,T65=TRUE,U65=TRUE,P65="Yes",ISNUMBER(R65),ISNUMBER(N65),N65=INT(N65),N65&gt;=1,N65&lt;=4,O65&lt;&gt;"",OR(I65="None",N65&lt;=2)),N65,"")</x:f>
      </x:c>
      <x:c r="T65" s="15" t="str">
        <x:f>IF(A65="","",AND(COUNTIFS('Skill Log'!$A$7:$A$206,K65,'Skill Log'!$B$7:$B$206,B65,'Skill Log'!$D$7:$D$206,D65,'Skill Log'!$H$7:$H$206,"&lt;&gt;",'Skill Log'!$C$7:$C$206,"&gt;0",'Skill Log'!$C$7:$C$206,"&lt;="&amp;C65)=1,COUNTIFS('Reviews'!$A$7:$A$206,K65,'Reviews'!$B$7:$B$206,"Product",'Reviews'!$K$7:$K$206,"Yes")=1,COUNTIFS('Skill Log'!$A$7:$A$206,L65,'Skill Log'!$B$7:$B$206,B65,'Skill Log'!$D$7:$D$206,D65,'Skill Log'!$H$7:$H$206,"&lt;&gt;",'Skill Log'!$C$7:$C$206,"&gt;0",'Skill Log'!$C$7:$C$206,"&lt;="&amp;C65)=1,COUNTIFS('Reviews'!$A$7:$A$206,L65,'Reviews'!$B$7:$B$206,"Observation",'Reviews'!$K$7:$K$206,"Yes")=1,COUNTIFS('Skill Log'!$A$7:$A$206,M65,'Skill Log'!$B$7:$B$206,B65,'Skill Log'!$D$7:$D$206,D65,'Skill Log'!$H$7:$H$206,"&lt;&gt;",'Skill Log'!$C$7:$C$206,"&gt;0",'Skill Log'!$C$7:$C$206,"&lt;="&amp;C65)=1,COUNTIFS('Reviews'!$A$7:$A$206,M65,'Reviews'!$B$7:$B$206,"Conversation",'Reviews'!$K$7:$K$206,"Yes")=1))</x:f>
      </x:c>
      <x:c r="U65" s="15" t="str">
        <x:f>IF(A65="","",IF(AND(COUNTIF('Roster'!$A$7:$A$46,B65)=1,COUNTIF(Assignments!$A$7:$A$12,D65)=1),AND(ISNUMBER(C65),C65&gt;0,C65&lt;=Home!$J$4,INDEX('Roster'!$C$7:$C$46,MATCH(B65,'Roster'!$A$7:$A$46,0))=INDEX(Assignments!$B$7:$B$12,MATCH(D65,Assignments!$A$7:$A$12,0))),FALSE))</x:f>
      </x:c>
      <x:c r="V65" s="15" t="str">
        <x:f>IF(A65="","",ROW())</x:f>
      </x:c>
      <x:c r="W65" s="1"/>
      <x:c r="X65" s="1"/>
    </x:row>
    <x:row r="66" ht="64" customHeight="1">
      <x:c r="A66" s="21"/>
      <x:c r="B66" s="21"/>
      <x:c r="C66" s="23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14" t="str">
        <x:f>IF(AND(COUNT(E66:H66)=4,MIN(E66:H66)&gt;=1,MAX(E66:H66)&lt;=4,E66=INT(E66),F66=INT(F66),G66=INT(G66),H66=INT(H66)),SUM(E66:H66),"")</x:f>
      </x:c>
      <x:c r="R66" s="14" t="str">
        <x:f>IF(AND(ISNUMBER(Q66),OR(I66="None",I66="Hints",I66="Modelled")),MIN(MIN(E66:H66),IF(I66="None",4,2)),"")</x:f>
      </x:c>
      <x:c r="S66" s="14" t="str">
        <x:f>IF(AND(A66&lt;&gt;"",COUNTIF($A$7:$A$86,A66)=1,T66=TRUE,U66=TRUE,P66="Yes",ISNUMBER(R66),ISNUMBER(N66),N66=INT(N66),N66&gt;=1,N66&lt;=4,O66&lt;&gt;"",OR(I66="None",N66&lt;=2)),N66,"")</x:f>
      </x:c>
      <x:c r="T66" s="14" t="str">
        <x:f>IF(A66="","",AND(COUNTIFS('Skill Log'!$A$7:$A$206,K66,'Skill Log'!$B$7:$B$206,B66,'Skill Log'!$D$7:$D$206,D66,'Skill Log'!$H$7:$H$206,"&lt;&gt;",'Skill Log'!$C$7:$C$206,"&gt;0",'Skill Log'!$C$7:$C$206,"&lt;="&amp;C66)=1,COUNTIFS('Reviews'!$A$7:$A$206,K66,'Reviews'!$B$7:$B$206,"Product",'Reviews'!$K$7:$K$206,"Yes")=1,COUNTIFS('Skill Log'!$A$7:$A$206,L66,'Skill Log'!$B$7:$B$206,B66,'Skill Log'!$D$7:$D$206,D66,'Skill Log'!$H$7:$H$206,"&lt;&gt;",'Skill Log'!$C$7:$C$206,"&gt;0",'Skill Log'!$C$7:$C$206,"&lt;="&amp;C66)=1,COUNTIFS('Reviews'!$A$7:$A$206,L66,'Reviews'!$B$7:$B$206,"Observation",'Reviews'!$K$7:$K$206,"Yes")=1,COUNTIFS('Skill Log'!$A$7:$A$206,M66,'Skill Log'!$B$7:$B$206,B66,'Skill Log'!$D$7:$D$206,D66,'Skill Log'!$H$7:$H$206,"&lt;&gt;",'Skill Log'!$C$7:$C$206,"&gt;0",'Skill Log'!$C$7:$C$206,"&lt;="&amp;C66)=1,COUNTIFS('Reviews'!$A$7:$A$206,M66,'Reviews'!$B$7:$B$206,"Conversation",'Reviews'!$K$7:$K$206,"Yes")=1))</x:f>
      </x:c>
      <x:c r="U66" s="14" t="str">
        <x:f>IF(A66="","",IF(AND(COUNTIF('Roster'!$A$7:$A$46,B66)=1,COUNTIF(Assignments!$A$7:$A$12,D66)=1),AND(ISNUMBER(C66),C66&gt;0,C66&lt;=Home!$J$4,INDEX('Roster'!$C$7:$C$46,MATCH(B66,'Roster'!$A$7:$A$46,0))=INDEX(Assignments!$B$7:$B$12,MATCH(D66,Assignments!$A$7:$A$12,0))),FALSE))</x:f>
      </x:c>
      <x:c r="V66" s="14" t="str">
        <x:f>IF(A66="","",ROW())</x:f>
      </x:c>
      <x:c r="W66" s="1"/>
      <x:c r="X66" s="1"/>
    </x:row>
    <x:row r="67" ht="64" customHeight="1">
      <x:c r="A67" s="21"/>
      <x:c r="B67" s="21"/>
      <x:c r="C67" s="23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15" t="str">
        <x:f>IF(AND(COUNT(E67:H67)=4,MIN(E67:H67)&gt;=1,MAX(E67:H67)&lt;=4,E67=INT(E67),F67=INT(F67),G67=INT(G67),H67=INT(H67)),SUM(E67:H67),"")</x:f>
      </x:c>
      <x:c r="R67" s="15" t="str">
        <x:f>IF(AND(ISNUMBER(Q67),OR(I67="None",I67="Hints",I67="Modelled")),MIN(MIN(E67:H67),IF(I67="None",4,2)),"")</x:f>
      </x:c>
      <x:c r="S67" s="15" t="str">
        <x:f>IF(AND(A67&lt;&gt;"",COUNTIF($A$7:$A$86,A67)=1,T67=TRUE,U67=TRUE,P67="Yes",ISNUMBER(R67),ISNUMBER(N67),N67=INT(N67),N67&gt;=1,N67&lt;=4,O67&lt;&gt;"",OR(I67="None",N67&lt;=2)),N67,"")</x:f>
      </x:c>
      <x:c r="T67" s="15" t="str">
        <x:f>IF(A67="","",AND(COUNTIFS('Skill Log'!$A$7:$A$206,K67,'Skill Log'!$B$7:$B$206,B67,'Skill Log'!$D$7:$D$206,D67,'Skill Log'!$H$7:$H$206,"&lt;&gt;",'Skill Log'!$C$7:$C$206,"&gt;0",'Skill Log'!$C$7:$C$206,"&lt;="&amp;C67)=1,COUNTIFS('Reviews'!$A$7:$A$206,K67,'Reviews'!$B$7:$B$206,"Product",'Reviews'!$K$7:$K$206,"Yes")=1,COUNTIFS('Skill Log'!$A$7:$A$206,L67,'Skill Log'!$B$7:$B$206,B67,'Skill Log'!$D$7:$D$206,D67,'Skill Log'!$H$7:$H$206,"&lt;&gt;",'Skill Log'!$C$7:$C$206,"&gt;0",'Skill Log'!$C$7:$C$206,"&lt;="&amp;C67)=1,COUNTIFS('Reviews'!$A$7:$A$206,L67,'Reviews'!$B$7:$B$206,"Observation",'Reviews'!$K$7:$K$206,"Yes")=1,COUNTIFS('Skill Log'!$A$7:$A$206,M67,'Skill Log'!$B$7:$B$206,B67,'Skill Log'!$D$7:$D$206,D67,'Skill Log'!$H$7:$H$206,"&lt;&gt;",'Skill Log'!$C$7:$C$206,"&gt;0",'Skill Log'!$C$7:$C$206,"&lt;="&amp;C67)=1,COUNTIFS('Reviews'!$A$7:$A$206,M67,'Reviews'!$B$7:$B$206,"Conversation",'Reviews'!$K$7:$K$206,"Yes")=1))</x:f>
      </x:c>
      <x:c r="U67" s="15" t="str">
        <x:f>IF(A67="","",IF(AND(COUNTIF('Roster'!$A$7:$A$46,B67)=1,COUNTIF(Assignments!$A$7:$A$12,D67)=1),AND(ISNUMBER(C67),C67&gt;0,C67&lt;=Home!$J$4,INDEX('Roster'!$C$7:$C$46,MATCH(B67,'Roster'!$A$7:$A$46,0))=INDEX(Assignments!$B$7:$B$12,MATCH(D67,Assignments!$A$7:$A$12,0))),FALSE))</x:f>
      </x:c>
      <x:c r="V67" s="15" t="str">
        <x:f>IF(A67="","",ROW())</x:f>
      </x:c>
      <x:c r="W67" s="1"/>
      <x:c r="X67" s="1"/>
    </x:row>
    <x:row r="68" ht="64" customHeight="1">
      <x:c r="A68" s="21"/>
      <x:c r="B68" s="21"/>
      <x:c r="C68" s="23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14" t="str">
        <x:f>IF(AND(COUNT(E68:H68)=4,MIN(E68:H68)&gt;=1,MAX(E68:H68)&lt;=4,E68=INT(E68),F68=INT(F68),G68=INT(G68),H68=INT(H68)),SUM(E68:H68),"")</x:f>
      </x:c>
      <x:c r="R68" s="14" t="str">
        <x:f>IF(AND(ISNUMBER(Q68),OR(I68="None",I68="Hints",I68="Modelled")),MIN(MIN(E68:H68),IF(I68="None",4,2)),"")</x:f>
      </x:c>
      <x:c r="S68" s="14" t="str">
        <x:f>IF(AND(A68&lt;&gt;"",COUNTIF($A$7:$A$86,A68)=1,T68=TRUE,U68=TRUE,P68="Yes",ISNUMBER(R68),ISNUMBER(N68),N68=INT(N68),N68&gt;=1,N68&lt;=4,O68&lt;&gt;"",OR(I68="None",N68&lt;=2)),N68,"")</x:f>
      </x:c>
      <x:c r="T68" s="14" t="str">
        <x:f>IF(A68="","",AND(COUNTIFS('Skill Log'!$A$7:$A$206,K68,'Skill Log'!$B$7:$B$206,B68,'Skill Log'!$D$7:$D$206,D68,'Skill Log'!$H$7:$H$206,"&lt;&gt;",'Skill Log'!$C$7:$C$206,"&gt;0",'Skill Log'!$C$7:$C$206,"&lt;="&amp;C68)=1,COUNTIFS('Reviews'!$A$7:$A$206,K68,'Reviews'!$B$7:$B$206,"Product",'Reviews'!$K$7:$K$206,"Yes")=1,COUNTIFS('Skill Log'!$A$7:$A$206,L68,'Skill Log'!$B$7:$B$206,B68,'Skill Log'!$D$7:$D$206,D68,'Skill Log'!$H$7:$H$206,"&lt;&gt;",'Skill Log'!$C$7:$C$206,"&gt;0",'Skill Log'!$C$7:$C$206,"&lt;="&amp;C68)=1,COUNTIFS('Reviews'!$A$7:$A$206,L68,'Reviews'!$B$7:$B$206,"Observation",'Reviews'!$K$7:$K$206,"Yes")=1,COUNTIFS('Skill Log'!$A$7:$A$206,M68,'Skill Log'!$B$7:$B$206,B68,'Skill Log'!$D$7:$D$206,D68,'Skill Log'!$H$7:$H$206,"&lt;&gt;",'Skill Log'!$C$7:$C$206,"&gt;0",'Skill Log'!$C$7:$C$206,"&lt;="&amp;C68)=1,COUNTIFS('Reviews'!$A$7:$A$206,M68,'Reviews'!$B$7:$B$206,"Conversation",'Reviews'!$K$7:$K$206,"Yes")=1))</x:f>
      </x:c>
      <x:c r="U68" s="14" t="str">
        <x:f>IF(A68="","",IF(AND(COUNTIF('Roster'!$A$7:$A$46,B68)=1,COUNTIF(Assignments!$A$7:$A$12,D68)=1),AND(ISNUMBER(C68),C68&gt;0,C68&lt;=Home!$J$4,INDEX('Roster'!$C$7:$C$46,MATCH(B68,'Roster'!$A$7:$A$46,0))=INDEX(Assignments!$B$7:$B$12,MATCH(D68,Assignments!$A$7:$A$12,0))),FALSE))</x:f>
      </x:c>
      <x:c r="V68" s="14" t="str">
        <x:f>IF(A68="","",ROW())</x:f>
      </x:c>
      <x:c r="W68" s="1"/>
      <x:c r="X68" s="1"/>
    </x:row>
    <x:row r="69" ht="64" customHeight="1">
      <x:c r="A69" s="21"/>
      <x:c r="B69" s="21"/>
      <x:c r="C69" s="23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15" t="str">
        <x:f>IF(AND(COUNT(E69:H69)=4,MIN(E69:H69)&gt;=1,MAX(E69:H69)&lt;=4,E69=INT(E69),F69=INT(F69),G69=INT(G69),H69=INT(H69)),SUM(E69:H69),"")</x:f>
      </x:c>
      <x:c r="R69" s="15" t="str">
        <x:f>IF(AND(ISNUMBER(Q69),OR(I69="None",I69="Hints",I69="Modelled")),MIN(MIN(E69:H69),IF(I69="None",4,2)),"")</x:f>
      </x:c>
      <x:c r="S69" s="15" t="str">
        <x:f>IF(AND(A69&lt;&gt;"",COUNTIF($A$7:$A$86,A69)=1,T69=TRUE,U69=TRUE,P69="Yes",ISNUMBER(R69),ISNUMBER(N69),N69=INT(N69),N69&gt;=1,N69&lt;=4,O69&lt;&gt;"",OR(I69="None",N69&lt;=2)),N69,"")</x:f>
      </x:c>
      <x:c r="T69" s="15" t="str">
        <x:f>IF(A69="","",AND(COUNTIFS('Skill Log'!$A$7:$A$206,K69,'Skill Log'!$B$7:$B$206,B69,'Skill Log'!$D$7:$D$206,D69,'Skill Log'!$H$7:$H$206,"&lt;&gt;",'Skill Log'!$C$7:$C$206,"&gt;0",'Skill Log'!$C$7:$C$206,"&lt;="&amp;C69)=1,COUNTIFS('Reviews'!$A$7:$A$206,K69,'Reviews'!$B$7:$B$206,"Product",'Reviews'!$K$7:$K$206,"Yes")=1,COUNTIFS('Skill Log'!$A$7:$A$206,L69,'Skill Log'!$B$7:$B$206,B69,'Skill Log'!$D$7:$D$206,D69,'Skill Log'!$H$7:$H$206,"&lt;&gt;",'Skill Log'!$C$7:$C$206,"&gt;0",'Skill Log'!$C$7:$C$206,"&lt;="&amp;C69)=1,COUNTIFS('Reviews'!$A$7:$A$206,L69,'Reviews'!$B$7:$B$206,"Observation",'Reviews'!$K$7:$K$206,"Yes")=1,COUNTIFS('Skill Log'!$A$7:$A$206,M69,'Skill Log'!$B$7:$B$206,B69,'Skill Log'!$D$7:$D$206,D69,'Skill Log'!$H$7:$H$206,"&lt;&gt;",'Skill Log'!$C$7:$C$206,"&gt;0",'Skill Log'!$C$7:$C$206,"&lt;="&amp;C69)=1,COUNTIFS('Reviews'!$A$7:$A$206,M69,'Reviews'!$B$7:$B$206,"Conversation",'Reviews'!$K$7:$K$206,"Yes")=1))</x:f>
      </x:c>
      <x:c r="U69" s="15" t="str">
        <x:f>IF(A69="","",IF(AND(COUNTIF('Roster'!$A$7:$A$46,B69)=1,COUNTIF(Assignments!$A$7:$A$12,D69)=1),AND(ISNUMBER(C69),C69&gt;0,C69&lt;=Home!$J$4,INDEX('Roster'!$C$7:$C$46,MATCH(B69,'Roster'!$A$7:$A$46,0))=INDEX(Assignments!$B$7:$B$12,MATCH(D69,Assignments!$A$7:$A$12,0))),FALSE))</x:f>
      </x:c>
      <x:c r="V69" s="15" t="str">
        <x:f>IF(A69="","",ROW())</x:f>
      </x:c>
      <x:c r="W69" s="1"/>
      <x:c r="X69" s="1"/>
    </x:row>
    <x:row r="70" ht="64" customHeight="1">
      <x:c r="A70" s="21"/>
      <x:c r="B70" s="21"/>
      <x:c r="C70" s="23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14" t="str">
        <x:f>IF(AND(COUNT(E70:H70)=4,MIN(E70:H70)&gt;=1,MAX(E70:H70)&lt;=4,E70=INT(E70),F70=INT(F70),G70=INT(G70),H70=INT(H70)),SUM(E70:H70),"")</x:f>
      </x:c>
      <x:c r="R70" s="14" t="str">
        <x:f>IF(AND(ISNUMBER(Q70),OR(I70="None",I70="Hints",I70="Modelled")),MIN(MIN(E70:H70),IF(I70="None",4,2)),"")</x:f>
      </x:c>
      <x:c r="S70" s="14" t="str">
        <x:f>IF(AND(A70&lt;&gt;"",COUNTIF($A$7:$A$86,A70)=1,T70=TRUE,U70=TRUE,P70="Yes",ISNUMBER(R70),ISNUMBER(N70),N70=INT(N70),N70&gt;=1,N70&lt;=4,O70&lt;&gt;"",OR(I70="None",N70&lt;=2)),N70,"")</x:f>
      </x:c>
      <x:c r="T70" s="14" t="str">
        <x:f>IF(A70="","",AND(COUNTIFS('Skill Log'!$A$7:$A$206,K70,'Skill Log'!$B$7:$B$206,B70,'Skill Log'!$D$7:$D$206,D70,'Skill Log'!$H$7:$H$206,"&lt;&gt;",'Skill Log'!$C$7:$C$206,"&gt;0",'Skill Log'!$C$7:$C$206,"&lt;="&amp;C70)=1,COUNTIFS('Reviews'!$A$7:$A$206,K70,'Reviews'!$B$7:$B$206,"Product",'Reviews'!$K$7:$K$206,"Yes")=1,COUNTIFS('Skill Log'!$A$7:$A$206,L70,'Skill Log'!$B$7:$B$206,B70,'Skill Log'!$D$7:$D$206,D70,'Skill Log'!$H$7:$H$206,"&lt;&gt;",'Skill Log'!$C$7:$C$206,"&gt;0",'Skill Log'!$C$7:$C$206,"&lt;="&amp;C70)=1,COUNTIFS('Reviews'!$A$7:$A$206,L70,'Reviews'!$B$7:$B$206,"Observation",'Reviews'!$K$7:$K$206,"Yes")=1,COUNTIFS('Skill Log'!$A$7:$A$206,M70,'Skill Log'!$B$7:$B$206,B70,'Skill Log'!$D$7:$D$206,D70,'Skill Log'!$H$7:$H$206,"&lt;&gt;",'Skill Log'!$C$7:$C$206,"&gt;0",'Skill Log'!$C$7:$C$206,"&lt;="&amp;C70)=1,COUNTIFS('Reviews'!$A$7:$A$206,M70,'Reviews'!$B$7:$B$206,"Conversation",'Reviews'!$K$7:$K$206,"Yes")=1))</x:f>
      </x:c>
      <x:c r="U70" s="14" t="str">
        <x:f>IF(A70="","",IF(AND(COUNTIF('Roster'!$A$7:$A$46,B70)=1,COUNTIF(Assignments!$A$7:$A$12,D70)=1),AND(ISNUMBER(C70),C70&gt;0,C70&lt;=Home!$J$4,INDEX('Roster'!$C$7:$C$46,MATCH(B70,'Roster'!$A$7:$A$46,0))=INDEX(Assignments!$B$7:$B$12,MATCH(D70,Assignments!$A$7:$A$12,0))),FALSE))</x:f>
      </x:c>
      <x:c r="V70" s="14" t="str">
        <x:f>IF(A70="","",ROW())</x:f>
      </x:c>
      <x:c r="W70" s="1"/>
      <x:c r="X70" s="1"/>
    </x:row>
    <x:row r="71" ht="64" customHeight="1">
      <x:c r="A71" s="21"/>
      <x:c r="B71" s="21"/>
      <x:c r="C71" s="23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15" t="str">
        <x:f>IF(AND(COUNT(E71:H71)=4,MIN(E71:H71)&gt;=1,MAX(E71:H71)&lt;=4,E71=INT(E71),F71=INT(F71),G71=INT(G71),H71=INT(H71)),SUM(E71:H71),"")</x:f>
      </x:c>
      <x:c r="R71" s="15" t="str">
        <x:f>IF(AND(ISNUMBER(Q71),OR(I71="None",I71="Hints",I71="Modelled")),MIN(MIN(E71:H71),IF(I71="None",4,2)),"")</x:f>
      </x:c>
      <x:c r="S71" s="15" t="str">
        <x:f>IF(AND(A71&lt;&gt;"",COUNTIF($A$7:$A$86,A71)=1,T71=TRUE,U71=TRUE,P71="Yes",ISNUMBER(R71),ISNUMBER(N71),N71=INT(N71),N71&gt;=1,N71&lt;=4,O71&lt;&gt;"",OR(I71="None",N71&lt;=2)),N71,"")</x:f>
      </x:c>
      <x:c r="T71" s="15" t="str">
        <x:f>IF(A71="","",AND(COUNTIFS('Skill Log'!$A$7:$A$206,K71,'Skill Log'!$B$7:$B$206,B71,'Skill Log'!$D$7:$D$206,D71,'Skill Log'!$H$7:$H$206,"&lt;&gt;",'Skill Log'!$C$7:$C$206,"&gt;0",'Skill Log'!$C$7:$C$206,"&lt;="&amp;C71)=1,COUNTIFS('Reviews'!$A$7:$A$206,K71,'Reviews'!$B$7:$B$206,"Product",'Reviews'!$K$7:$K$206,"Yes")=1,COUNTIFS('Skill Log'!$A$7:$A$206,L71,'Skill Log'!$B$7:$B$206,B71,'Skill Log'!$D$7:$D$206,D71,'Skill Log'!$H$7:$H$206,"&lt;&gt;",'Skill Log'!$C$7:$C$206,"&gt;0",'Skill Log'!$C$7:$C$206,"&lt;="&amp;C71)=1,COUNTIFS('Reviews'!$A$7:$A$206,L71,'Reviews'!$B$7:$B$206,"Observation",'Reviews'!$K$7:$K$206,"Yes")=1,COUNTIFS('Skill Log'!$A$7:$A$206,M71,'Skill Log'!$B$7:$B$206,B71,'Skill Log'!$D$7:$D$206,D71,'Skill Log'!$H$7:$H$206,"&lt;&gt;",'Skill Log'!$C$7:$C$206,"&gt;0",'Skill Log'!$C$7:$C$206,"&lt;="&amp;C71)=1,COUNTIFS('Reviews'!$A$7:$A$206,M71,'Reviews'!$B$7:$B$206,"Conversation",'Reviews'!$K$7:$K$206,"Yes")=1))</x:f>
      </x:c>
      <x:c r="U71" s="15" t="str">
        <x:f>IF(A71="","",IF(AND(COUNTIF('Roster'!$A$7:$A$46,B71)=1,COUNTIF(Assignments!$A$7:$A$12,D71)=1),AND(ISNUMBER(C71),C71&gt;0,C71&lt;=Home!$J$4,INDEX('Roster'!$C$7:$C$46,MATCH(B71,'Roster'!$A$7:$A$46,0))=INDEX(Assignments!$B$7:$B$12,MATCH(D71,Assignments!$A$7:$A$12,0))),FALSE))</x:f>
      </x:c>
      <x:c r="V71" s="15" t="str">
        <x:f>IF(A71="","",ROW())</x:f>
      </x:c>
      <x:c r="W71" s="1"/>
      <x:c r="X71" s="1"/>
    </x:row>
    <x:row r="72" ht="64" customHeight="1">
      <x:c r="A72" s="21"/>
      <x:c r="B72" s="21"/>
      <x:c r="C72" s="23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14" t="str">
        <x:f>IF(AND(COUNT(E72:H72)=4,MIN(E72:H72)&gt;=1,MAX(E72:H72)&lt;=4,E72=INT(E72),F72=INT(F72),G72=INT(G72),H72=INT(H72)),SUM(E72:H72),"")</x:f>
      </x:c>
      <x:c r="R72" s="14" t="str">
        <x:f>IF(AND(ISNUMBER(Q72),OR(I72="None",I72="Hints",I72="Modelled")),MIN(MIN(E72:H72),IF(I72="None",4,2)),"")</x:f>
      </x:c>
      <x:c r="S72" s="14" t="str">
        <x:f>IF(AND(A72&lt;&gt;"",COUNTIF($A$7:$A$86,A72)=1,T72=TRUE,U72=TRUE,P72="Yes",ISNUMBER(R72),ISNUMBER(N72),N72=INT(N72),N72&gt;=1,N72&lt;=4,O72&lt;&gt;"",OR(I72="None",N72&lt;=2)),N72,"")</x:f>
      </x:c>
      <x:c r="T72" s="14" t="str">
        <x:f>IF(A72="","",AND(COUNTIFS('Skill Log'!$A$7:$A$206,K72,'Skill Log'!$B$7:$B$206,B72,'Skill Log'!$D$7:$D$206,D72,'Skill Log'!$H$7:$H$206,"&lt;&gt;",'Skill Log'!$C$7:$C$206,"&gt;0",'Skill Log'!$C$7:$C$206,"&lt;="&amp;C72)=1,COUNTIFS('Reviews'!$A$7:$A$206,K72,'Reviews'!$B$7:$B$206,"Product",'Reviews'!$K$7:$K$206,"Yes")=1,COUNTIFS('Skill Log'!$A$7:$A$206,L72,'Skill Log'!$B$7:$B$206,B72,'Skill Log'!$D$7:$D$206,D72,'Skill Log'!$H$7:$H$206,"&lt;&gt;",'Skill Log'!$C$7:$C$206,"&gt;0",'Skill Log'!$C$7:$C$206,"&lt;="&amp;C72)=1,COUNTIFS('Reviews'!$A$7:$A$206,L72,'Reviews'!$B$7:$B$206,"Observation",'Reviews'!$K$7:$K$206,"Yes")=1,COUNTIFS('Skill Log'!$A$7:$A$206,M72,'Skill Log'!$B$7:$B$206,B72,'Skill Log'!$D$7:$D$206,D72,'Skill Log'!$H$7:$H$206,"&lt;&gt;",'Skill Log'!$C$7:$C$206,"&gt;0",'Skill Log'!$C$7:$C$206,"&lt;="&amp;C72)=1,COUNTIFS('Reviews'!$A$7:$A$206,M72,'Reviews'!$B$7:$B$206,"Conversation",'Reviews'!$K$7:$K$206,"Yes")=1))</x:f>
      </x:c>
      <x:c r="U72" s="14" t="str">
        <x:f>IF(A72="","",IF(AND(COUNTIF('Roster'!$A$7:$A$46,B72)=1,COUNTIF(Assignments!$A$7:$A$12,D72)=1),AND(ISNUMBER(C72),C72&gt;0,C72&lt;=Home!$J$4,INDEX('Roster'!$C$7:$C$46,MATCH(B72,'Roster'!$A$7:$A$46,0))=INDEX(Assignments!$B$7:$B$12,MATCH(D72,Assignments!$A$7:$A$12,0))),FALSE))</x:f>
      </x:c>
      <x:c r="V72" s="14" t="str">
        <x:f>IF(A72="","",ROW())</x:f>
      </x:c>
      <x:c r="W72" s="1"/>
      <x:c r="X72" s="1"/>
    </x:row>
    <x:row r="73" ht="64" customHeight="1">
      <x:c r="A73" s="21"/>
      <x:c r="B73" s="21"/>
      <x:c r="C73" s="23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15" t="str">
        <x:f>IF(AND(COUNT(E73:H73)=4,MIN(E73:H73)&gt;=1,MAX(E73:H73)&lt;=4,E73=INT(E73),F73=INT(F73),G73=INT(G73),H73=INT(H73)),SUM(E73:H73),"")</x:f>
      </x:c>
      <x:c r="R73" s="15" t="str">
        <x:f>IF(AND(ISNUMBER(Q73),OR(I73="None",I73="Hints",I73="Modelled")),MIN(MIN(E73:H73),IF(I73="None",4,2)),"")</x:f>
      </x:c>
      <x:c r="S73" s="15" t="str">
        <x:f>IF(AND(A73&lt;&gt;"",COUNTIF($A$7:$A$86,A73)=1,T73=TRUE,U73=TRUE,P73="Yes",ISNUMBER(R73),ISNUMBER(N73),N73=INT(N73),N73&gt;=1,N73&lt;=4,O73&lt;&gt;"",OR(I73="None",N73&lt;=2)),N73,"")</x:f>
      </x:c>
      <x:c r="T73" s="15" t="str">
        <x:f>IF(A73="","",AND(COUNTIFS('Skill Log'!$A$7:$A$206,K73,'Skill Log'!$B$7:$B$206,B73,'Skill Log'!$D$7:$D$206,D73,'Skill Log'!$H$7:$H$206,"&lt;&gt;",'Skill Log'!$C$7:$C$206,"&gt;0",'Skill Log'!$C$7:$C$206,"&lt;="&amp;C73)=1,COUNTIFS('Reviews'!$A$7:$A$206,K73,'Reviews'!$B$7:$B$206,"Product",'Reviews'!$K$7:$K$206,"Yes")=1,COUNTIFS('Skill Log'!$A$7:$A$206,L73,'Skill Log'!$B$7:$B$206,B73,'Skill Log'!$D$7:$D$206,D73,'Skill Log'!$H$7:$H$206,"&lt;&gt;",'Skill Log'!$C$7:$C$206,"&gt;0",'Skill Log'!$C$7:$C$206,"&lt;="&amp;C73)=1,COUNTIFS('Reviews'!$A$7:$A$206,L73,'Reviews'!$B$7:$B$206,"Observation",'Reviews'!$K$7:$K$206,"Yes")=1,COUNTIFS('Skill Log'!$A$7:$A$206,M73,'Skill Log'!$B$7:$B$206,B73,'Skill Log'!$D$7:$D$206,D73,'Skill Log'!$H$7:$H$206,"&lt;&gt;",'Skill Log'!$C$7:$C$206,"&gt;0",'Skill Log'!$C$7:$C$206,"&lt;="&amp;C73)=1,COUNTIFS('Reviews'!$A$7:$A$206,M73,'Reviews'!$B$7:$B$206,"Conversation",'Reviews'!$K$7:$K$206,"Yes")=1))</x:f>
      </x:c>
      <x:c r="U73" s="15" t="str">
        <x:f>IF(A73="","",IF(AND(COUNTIF('Roster'!$A$7:$A$46,B73)=1,COUNTIF(Assignments!$A$7:$A$12,D73)=1),AND(ISNUMBER(C73),C73&gt;0,C73&lt;=Home!$J$4,INDEX('Roster'!$C$7:$C$46,MATCH(B73,'Roster'!$A$7:$A$46,0))=INDEX(Assignments!$B$7:$B$12,MATCH(D73,Assignments!$A$7:$A$12,0))),FALSE))</x:f>
      </x:c>
      <x:c r="V73" s="15" t="str">
        <x:f>IF(A73="","",ROW())</x:f>
      </x:c>
      <x:c r="W73" s="1"/>
      <x:c r="X73" s="1"/>
    </x:row>
    <x:row r="74" ht="64" customHeight="1">
      <x:c r="A74" s="21"/>
      <x:c r="B74" s="21"/>
      <x:c r="C74" s="23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14" t="str">
        <x:f>IF(AND(COUNT(E74:H74)=4,MIN(E74:H74)&gt;=1,MAX(E74:H74)&lt;=4,E74=INT(E74),F74=INT(F74),G74=INT(G74),H74=INT(H74)),SUM(E74:H74),"")</x:f>
      </x:c>
      <x:c r="R74" s="14" t="str">
        <x:f>IF(AND(ISNUMBER(Q74),OR(I74="None",I74="Hints",I74="Modelled")),MIN(MIN(E74:H74),IF(I74="None",4,2)),"")</x:f>
      </x:c>
      <x:c r="S74" s="14" t="str">
        <x:f>IF(AND(A74&lt;&gt;"",COUNTIF($A$7:$A$86,A74)=1,T74=TRUE,U74=TRUE,P74="Yes",ISNUMBER(R74),ISNUMBER(N74),N74=INT(N74),N74&gt;=1,N74&lt;=4,O74&lt;&gt;"",OR(I74="None",N74&lt;=2)),N74,"")</x:f>
      </x:c>
      <x:c r="T74" s="14" t="str">
        <x:f>IF(A74="","",AND(COUNTIFS('Skill Log'!$A$7:$A$206,K74,'Skill Log'!$B$7:$B$206,B74,'Skill Log'!$D$7:$D$206,D74,'Skill Log'!$H$7:$H$206,"&lt;&gt;",'Skill Log'!$C$7:$C$206,"&gt;0",'Skill Log'!$C$7:$C$206,"&lt;="&amp;C74)=1,COUNTIFS('Reviews'!$A$7:$A$206,K74,'Reviews'!$B$7:$B$206,"Product",'Reviews'!$K$7:$K$206,"Yes")=1,COUNTIFS('Skill Log'!$A$7:$A$206,L74,'Skill Log'!$B$7:$B$206,B74,'Skill Log'!$D$7:$D$206,D74,'Skill Log'!$H$7:$H$206,"&lt;&gt;",'Skill Log'!$C$7:$C$206,"&gt;0",'Skill Log'!$C$7:$C$206,"&lt;="&amp;C74)=1,COUNTIFS('Reviews'!$A$7:$A$206,L74,'Reviews'!$B$7:$B$206,"Observation",'Reviews'!$K$7:$K$206,"Yes")=1,COUNTIFS('Skill Log'!$A$7:$A$206,M74,'Skill Log'!$B$7:$B$206,B74,'Skill Log'!$D$7:$D$206,D74,'Skill Log'!$H$7:$H$206,"&lt;&gt;",'Skill Log'!$C$7:$C$206,"&gt;0",'Skill Log'!$C$7:$C$206,"&lt;="&amp;C74)=1,COUNTIFS('Reviews'!$A$7:$A$206,M74,'Reviews'!$B$7:$B$206,"Conversation",'Reviews'!$K$7:$K$206,"Yes")=1))</x:f>
      </x:c>
      <x:c r="U74" s="14" t="str">
        <x:f>IF(A74="","",IF(AND(COUNTIF('Roster'!$A$7:$A$46,B74)=1,COUNTIF(Assignments!$A$7:$A$12,D74)=1),AND(ISNUMBER(C74),C74&gt;0,C74&lt;=Home!$J$4,INDEX('Roster'!$C$7:$C$46,MATCH(B74,'Roster'!$A$7:$A$46,0))=INDEX(Assignments!$B$7:$B$12,MATCH(D74,Assignments!$A$7:$A$12,0))),FALSE))</x:f>
      </x:c>
      <x:c r="V74" s="14" t="str">
        <x:f>IF(A74="","",ROW())</x:f>
      </x:c>
      <x:c r="W74" s="1"/>
      <x:c r="X74" s="1"/>
    </x:row>
    <x:row r="75" ht="64" customHeight="1">
      <x:c r="A75" s="21"/>
      <x:c r="B75" s="21"/>
      <x:c r="C75" s="23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15" t="str">
        <x:f>IF(AND(COUNT(E75:H75)=4,MIN(E75:H75)&gt;=1,MAX(E75:H75)&lt;=4,E75=INT(E75),F75=INT(F75),G75=INT(G75),H75=INT(H75)),SUM(E75:H75),"")</x:f>
      </x:c>
      <x:c r="R75" s="15" t="str">
        <x:f>IF(AND(ISNUMBER(Q75),OR(I75="None",I75="Hints",I75="Modelled")),MIN(MIN(E75:H75),IF(I75="None",4,2)),"")</x:f>
      </x:c>
      <x:c r="S75" s="15" t="str">
        <x:f>IF(AND(A75&lt;&gt;"",COUNTIF($A$7:$A$86,A75)=1,T75=TRUE,U75=TRUE,P75="Yes",ISNUMBER(R75),ISNUMBER(N75),N75=INT(N75),N75&gt;=1,N75&lt;=4,O75&lt;&gt;"",OR(I75="None",N75&lt;=2)),N75,"")</x:f>
      </x:c>
      <x:c r="T75" s="15" t="str">
        <x:f>IF(A75="","",AND(COUNTIFS('Skill Log'!$A$7:$A$206,K75,'Skill Log'!$B$7:$B$206,B75,'Skill Log'!$D$7:$D$206,D75,'Skill Log'!$H$7:$H$206,"&lt;&gt;",'Skill Log'!$C$7:$C$206,"&gt;0",'Skill Log'!$C$7:$C$206,"&lt;="&amp;C75)=1,COUNTIFS('Reviews'!$A$7:$A$206,K75,'Reviews'!$B$7:$B$206,"Product",'Reviews'!$K$7:$K$206,"Yes")=1,COUNTIFS('Skill Log'!$A$7:$A$206,L75,'Skill Log'!$B$7:$B$206,B75,'Skill Log'!$D$7:$D$206,D75,'Skill Log'!$H$7:$H$206,"&lt;&gt;",'Skill Log'!$C$7:$C$206,"&gt;0",'Skill Log'!$C$7:$C$206,"&lt;="&amp;C75)=1,COUNTIFS('Reviews'!$A$7:$A$206,L75,'Reviews'!$B$7:$B$206,"Observation",'Reviews'!$K$7:$K$206,"Yes")=1,COUNTIFS('Skill Log'!$A$7:$A$206,M75,'Skill Log'!$B$7:$B$206,B75,'Skill Log'!$D$7:$D$206,D75,'Skill Log'!$H$7:$H$206,"&lt;&gt;",'Skill Log'!$C$7:$C$206,"&gt;0",'Skill Log'!$C$7:$C$206,"&lt;="&amp;C75)=1,COUNTIFS('Reviews'!$A$7:$A$206,M75,'Reviews'!$B$7:$B$206,"Conversation",'Reviews'!$K$7:$K$206,"Yes")=1))</x:f>
      </x:c>
      <x:c r="U75" s="15" t="str">
        <x:f>IF(A75="","",IF(AND(COUNTIF('Roster'!$A$7:$A$46,B75)=1,COUNTIF(Assignments!$A$7:$A$12,D75)=1),AND(ISNUMBER(C75),C75&gt;0,C75&lt;=Home!$J$4,INDEX('Roster'!$C$7:$C$46,MATCH(B75,'Roster'!$A$7:$A$46,0))=INDEX(Assignments!$B$7:$B$12,MATCH(D75,Assignments!$A$7:$A$12,0))),FALSE))</x:f>
      </x:c>
      <x:c r="V75" s="15" t="str">
        <x:f>IF(A75="","",ROW())</x:f>
      </x:c>
      <x:c r="W75" s="1"/>
      <x:c r="X75" s="1"/>
    </x:row>
    <x:row r="76" ht="64" customHeight="1">
      <x:c r="A76" s="21"/>
      <x:c r="B76" s="21"/>
      <x:c r="C76" s="23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14" t="str">
        <x:f>IF(AND(COUNT(E76:H76)=4,MIN(E76:H76)&gt;=1,MAX(E76:H76)&lt;=4,E76=INT(E76),F76=INT(F76),G76=INT(G76),H76=INT(H76)),SUM(E76:H76),"")</x:f>
      </x:c>
      <x:c r="R76" s="14" t="str">
        <x:f>IF(AND(ISNUMBER(Q76),OR(I76="None",I76="Hints",I76="Modelled")),MIN(MIN(E76:H76),IF(I76="None",4,2)),"")</x:f>
      </x:c>
      <x:c r="S76" s="14" t="str">
        <x:f>IF(AND(A76&lt;&gt;"",COUNTIF($A$7:$A$86,A76)=1,T76=TRUE,U76=TRUE,P76="Yes",ISNUMBER(R76),ISNUMBER(N76),N76=INT(N76),N76&gt;=1,N76&lt;=4,O76&lt;&gt;"",OR(I76="None",N76&lt;=2)),N76,"")</x:f>
      </x:c>
      <x:c r="T76" s="14" t="str">
        <x:f>IF(A76="","",AND(COUNTIFS('Skill Log'!$A$7:$A$206,K76,'Skill Log'!$B$7:$B$206,B76,'Skill Log'!$D$7:$D$206,D76,'Skill Log'!$H$7:$H$206,"&lt;&gt;",'Skill Log'!$C$7:$C$206,"&gt;0",'Skill Log'!$C$7:$C$206,"&lt;="&amp;C76)=1,COUNTIFS('Reviews'!$A$7:$A$206,K76,'Reviews'!$B$7:$B$206,"Product",'Reviews'!$K$7:$K$206,"Yes")=1,COUNTIFS('Skill Log'!$A$7:$A$206,L76,'Skill Log'!$B$7:$B$206,B76,'Skill Log'!$D$7:$D$206,D76,'Skill Log'!$H$7:$H$206,"&lt;&gt;",'Skill Log'!$C$7:$C$206,"&gt;0",'Skill Log'!$C$7:$C$206,"&lt;="&amp;C76)=1,COUNTIFS('Reviews'!$A$7:$A$206,L76,'Reviews'!$B$7:$B$206,"Observation",'Reviews'!$K$7:$K$206,"Yes")=1,COUNTIFS('Skill Log'!$A$7:$A$206,M76,'Skill Log'!$B$7:$B$206,B76,'Skill Log'!$D$7:$D$206,D76,'Skill Log'!$H$7:$H$206,"&lt;&gt;",'Skill Log'!$C$7:$C$206,"&gt;0",'Skill Log'!$C$7:$C$206,"&lt;="&amp;C76)=1,COUNTIFS('Reviews'!$A$7:$A$206,M76,'Reviews'!$B$7:$B$206,"Conversation",'Reviews'!$K$7:$K$206,"Yes")=1))</x:f>
      </x:c>
      <x:c r="U76" s="14" t="str">
        <x:f>IF(A76="","",IF(AND(COUNTIF('Roster'!$A$7:$A$46,B76)=1,COUNTIF(Assignments!$A$7:$A$12,D76)=1),AND(ISNUMBER(C76),C76&gt;0,C76&lt;=Home!$J$4,INDEX('Roster'!$C$7:$C$46,MATCH(B76,'Roster'!$A$7:$A$46,0))=INDEX(Assignments!$B$7:$B$12,MATCH(D76,Assignments!$A$7:$A$12,0))),FALSE))</x:f>
      </x:c>
      <x:c r="V76" s="14" t="str">
        <x:f>IF(A76="","",ROW())</x:f>
      </x:c>
      <x:c r="W76" s="1"/>
      <x:c r="X76" s="1"/>
    </x:row>
    <x:row r="77" ht="64" customHeight="1">
      <x:c r="A77" s="21"/>
      <x:c r="B77" s="21"/>
      <x:c r="C77" s="23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15" t="str">
        <x:f>IF(AND(COUNT(E77:H77)=4,MIN(E77:H77)&gt;=1,MAX(E77:H77)&lt;=4,E77=INT(E77),F77=INT(F77),G77=INT(G77),H77=INT(H77)),SUM(E77:H77),"")</x:f>
      </x:c>
      <x:c r="R77" s="15" t="str">
        <x:f>IF(AND(ISNUMBER(Q77),OR(I77="None",I77="Hints",I77="Modelled")),MIN(MIN(E77:H77),IF(I77="None",4,2)),"")</x:f>
      </x:c>
      <x:c r="S77" s="15" t="str">
        <x:f>IF(AND(A77&lt;&gt;"",COUNTIF($A$7:$A$86,A77)=1,T77=TRUE,U77=TRUE,P77="Yes",ISNUMBER(R77),ISNUMBER(N77),N77=INT(N77),N77&gt;=1,N77&lt;=4,O77&lt;&gt;"",OR(I77="None",N77&lt;=2)),N77,"")</x:f>
      </x:c>
      <x:c r="T77" s="15" t="str">
        <x:f>IF(A77="","",AND(COUNTIFS('Skill Log'!$A$7:$A$206,K77,'Skill Log'!$B$7:$B$206,B77,'Skill Log'!$D$7:$D$206,D77,'Skill Log'!$H$7:$H$206,"&lt;&gt;",'Skill Log'!$C$7:$C$206,"&gt;0",'Skill Log'!$C$7:$C$206,"&lt;="&amp;C77)=1,COUNTIFS('Reviews'!$A$7:$A$206,K77,'Reviews'!$B$7:$B$206,"Product",'Reviews'!$K$7:$K$206,"Yes")=1,COUNTIFS('Skill Log'!$A$7:$A$206,L77,'Skill Log'!$B$7:$B$206,B77,'Skill Log'!$D$7:$D$206,D77,'Skill Log'!$H$7:$H$206,"&lt;&gt;",'Skill Log'!$C$7:$C$206,"&gt;0",'Skill Log'!$C$7:$C$206,"&lt;="&amp;C77)=1,COUNTIFS('Reviews'!$A$7:$A$206,L77,'Reviews'!$B$7:$B$206,"Observation",'Reviews'!$K$7:$K$206,"Yes")=1,COUNTIFS('Skill Log'!$A$7:$A$206,M77,'Skill Log'!$B$7:$B$206,B77,'Skill Log'!$D$7:$D$206,D77,'Skill Log'!$H$7:$H$206,"&lt;&gt;",'Skill Log'!$C$7:$C$206,"&gt;0",'Skill Log'!$C$7:$C$206,"&lt;="&amp;C77)=1,COUNTIFS('Reviews'!$A$7:$A$206,M77,'Reviews'!$B$7:$B$206,"Conversation",'Reviews'!$K$7:$K$206,"Yes")=1))</x:f>
      </x:c>
      <x:c r="U77" s="15" t="str">
        <x:f>IF(A77="","",IF(AND(COUNTIF('Roster'!$A$7:$A$46,B77)=1,COUNTIF(Assignments!$A$7:$A$12,D77)=1),AND(ISNUMBER(C77),C77&gt;0,C77&lt;=Home!$J$4,INDEX('Roster'!$C$7:$C$46,MATCH(B77,'Roster'!$A$7:$A$46,0))=INDEX(Assignments!$B$7:$B$12,MATCH(D77,Assignments!$A$7:$A$12,0))),FALSE))</x:f>
      </x:c>
      <x:c r="V77" s="15" t="str">
        <x:f>IF(A77="","",ROW())</x:f>
      </x:c>
      <x:c r="W77" s="1"/>
      <x:c r="X77" s="1"/>
    </x:row>
    <x:row r="78" ht="64" customHeight="1">
      <x:c r="A78" s="21"/>
      <x:c r="B78" s="21"/>
      <x:c r="C78" s="23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14" t="str">
        <x:f>IF(AND(COUNT(E78:H78)=4,MIN(E78:H78)&gt;=1,MAX(E78:H78)&lt;=4,E78=INT(E78),F78=INT(F78),G78=INT(G78),H78=INT(H78)),SUM(E78:H78),"")</x:f>
      </x:c>
      <x:c r="R78" s="14" t="str">
        <x:f>IF(AND(ISNUMBER(Q78),OR(I78="None",I78="Hints",I78="Modelled")),MIN(MIN(E78:H78),IF(I78="None",4,2)),"")</x:f>
      </x:c>
      <x:c r="S78" s="14" t="str">
        <x:f>IF(AND(A78&lt;&gt;"",COUNTIF($A$7:$A$86,A78)=1,T78=TRUE,U78=TRUE,P78="Yes",ISNUMBER(R78),ISNUMBER(N78),N78=INT(N78),N78&gt;=1,N78&lt;=4,O78&lt;&gt;"",OR(I78="None",N78&lt;=2)),N78,"")</x:f>
      </x:c>
      <x:c r="T78" s="14" t="str">
        <x:f>IF(A78="","",AND(COUNTIFS('Skill Log'!$A$7:$A$206,K78,'Skill Log'!$B$7:$B$206,B78,'Skill Log'!$D$7:$D$206,D78,'Skill Log'!$H$7:$H$206,"&lt;&gt;",'Skill Log'!$C$7:$C$206,"&gt;0",'Skill Log'!$C$7:$C$206,"&lt;="&amp;C78)=1,COUNTIFS('Reviews'!$A$7:$A$206,K78,'Reviews'!$B$7:$B$206,"Product",'Reviews'!$K$7:$K$206,"Yes")=1,COUNTIFS('Skill Log'!$A$7:$A$206,L78,'Skill Log'!$B$7:$B$206,B78,'Skill Log'!$D$7:$D$206,D78,'Skill Log'!$H$7:$H$206,"&lt;&gt;",'Skill Log'!$C$7:$C$206,"&gt;0",'Skill Log'!$C$7:$C$206,"&lt;="&amp;C78)=1,COUNTIFS('Reviews'!$A$7:$A$206,L78,'Reviews'!$B$7:$B$206,"Observation",'Reviews'!$K$7:$K$206,"Yes")=1,COUNTIFS('Skill Log'!$A$7:$A$206,M78,'Skill Log'!$B$7:$B$206,B78,'Skill Log'!$D$7:$D$206,D78,'Skill Log'!$H$7:$H$206,"&lt;&gt;",'Skill Log'!$C$7:$C$206,"&gt;0",'Skill Log'!$C$7:$C$206,"&lt;="&amp;C78)=1,COUNTIFS('Reviews'!$A$7:$A$206,M78,'Reviews'!$B$7:$B$206,"Conversation",'Reviews'!$K$7:$K$206,"Yes")=1))</x:f>
      </x:c>
      <x:c r="U78" s="14" t="str">
        <x:f>IF(A78="","",IF(AND(COUNTIF('Roster'!$A$7:$A$46,B78)=1,COUNTIF(Assignments!$A$7:$A$12,D78)=1),AND(ISNUMBER(C78),C78&gt;0,C78&lt;=Home!$J$4,INDEX('Roster'!$C$7:$C$46,MATCH(B78,'Roster'!$A$7:$A$46,0))=INDEX(Assignments!$B$7:$B$12,MATCH(D78,Assignments!$A$7:$A$12,0))),FALSE))</x:f>
      </x:c>
      <x:c r="V78" s="14" t="str">
        <x:f>IF(A78="","",ROW())</x:f>
      </x:c>
      <x:c r="W78" s="1"/>
      <x:c r="X78" s="1"/>
    </x:row>
    <x:row r="79" ht="64" customHeight="1">
      <x:c r="A79" s="21"/>
      <x:c r="B79" s="21"/>
      <x:c r="C79" s="23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15" t="str">
        <x:f>IF(AND(COUNT(E79:H79)=4,MIN(E79:H79)&gt;=1,MAX(E79:H79)&lt;=4,E79=INT(E79),F79=INT(F79),G79=INT(G79),H79=INT(H79)),SUM(E79:H79),"")</x:f>
      </x:c>
      <x:c r="R79" s="15" t="str">
        <x:f>IF(AND(ISNUMBER(Q79),OR(I79="None",I79="Hints",I79="Modelled")),MIN(MIN(E79:H79),IF(I79="None",4,2)),"")</x:f>
      </x:c>
      <x:c r="S79" s="15" t="str">
        <x:f>IF(AND(A79&lt;&gt;"",COUNTIF($A$7:$A$86,A79)=1,T79=TRUE,U79=TRUE,P79="Yes",ISNUMBER(R79),ISNUMBER(N79),N79=INT(N79),N79&gt;=1,N79&lt;=4,O79&lt;&gt;"",OR(I79="None",N79&lt;=2)),N79,"")</x:f>
      </x:c>
      <x:c r="T79" s="15" t="str">
        <x:f>IF(A79="","",AND(COUNTIFS('Skill Log'!$A$7:$A$206,K79,'Skill Log'!$B$7:$B$206,B79,'Skill Log'!$D$7:$D$206,D79,'Skill Log'!$H$7:$H$206,"&lt;&gt;",'Skill Log'!$C$7:$C$206,"&gt;0",'Skill Log'!$C$7:$C$206,"&lt;="&amp;C79)=1,COUNTIFS('Reviews'!$A$7:$A$206,K79,'Reviews'!$B$7:$B$206,"Product",'Reviews'!$K$7:$K$206,"Yes")=1,COUNTIFS('Skill Log'!$A$7:$A$206,L79,'Skill Log'!$B$7:$B$206,B79,'Skill Log'!$D$7:$D$206,D79,'Skill Log'!$H$7:$H$206,"&lt;&gt;",'Skill Log'!$C$7:$C$206,"&gt;0",'Skill Log'!$C$7:$C$206,"&lt;="&amp;C79)=1,COUNTIFS('Reviews'!$A$7:$A$206,L79,'Reviews'!$B$7:$B$206,"Observation",'Reviews'!$K$7:$K$206,"Yes")=1,COUNTIFS('Skill Log'!$A$7:$A$206,M79,'Skill Log'!$B$7:$B$206,B79,'Skill Log'!$D$7:$D$206,D79,'Skill Log'!$H$7:$H$206,"&lt;&gt;",'Skill Log'!$C$7:$C$206,"&gt;0",'Skill Log'!$C$7:$C$206,"&lt;="&amp;C79)=1,COUNTIFS('Reviews'!$A$7:$A$206,M79,'Reviews'!$B$7:$B$206,"Conversation",'Reviews'!$K$7:$K$206,"Yes")=1))</x:f>
      </x:c>
      <x:c r="U79" s="15" t="str">
        <x:f>IF(A79="","",IF(AND(COUNTIF('Roster'!$A$7:$A$46,B79)=1,COUNTIF(Assignments!$A$7:$A$12,D79)=1),AND(ISNUMBER(C79),C79&gt;0,C79&lt;=Home!$J$4,INDEX('Roster'!$C$7:$C$46,MATCH(B79,'Roster'!$A$7:$A$46,0))=INDEX(Assignments!$B$7:$B$12,MATCH(D79,Assignments!$A$7:$A$12,0))),FALSE))</x:f>
      </x:c>
      <x:c r="V79" s="15" t="str">
        <x:f>IF(A79="","",ROW())</x:f>
      </x:c>
      <x:c r="W79" s="1"/>
      <x:c r="X79" s="1"/>
    </x:row>
    <x:row r="80" ht="64" customHeight="1">
      <x:c r="A80" s="21"/>
      <x:c r="B80" s="21"/>
      <x:c r="C80" s="23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14" t="str">
        <x:f>IF(AND(COUNT(E80:H80)=4,MIN(E80:H80)&gt;=1,MAX(E80:H80)&lt;=4,E80=INT(E80),F80=INT(F80),G80=INT(G80),H80=INT(H80)),SUM(E80:H80),"")</x:f>
      </x:c>
      <x:c r="R80" s="14" t="str">
        <x:f>IF(AND(ISNUMBER(Q80),OR(I80="None",I80="Hints",I80="Modelled")),MIN(MIN(E80:H80),IF(I80="None",4,2)),"")</x:f>
      </x:c>
      <x:c r="S80" s="14" t="str">
        <x:f>IF(AND(A80&lt;&gt;"",COUNTIF($A$7:$A$86,A80)=1,T80=TRUE,U80=TRUE,P80="Yes",ISNUMBER(R80),ISNUMBER(N80),N80=INT(N80),N80&gt;=1,N80&lt;=4,O80&lt;&gt;"",OR(I80="None",N80&lt;=2)),N80,"")</x:f>
      </x:c>
      <x:c r="T80" s="14" t="str">
        <x:f>IF(A80="","",AND(COUNTIFS('Skill Log'!$A$7:$A$206,K80,'Skill Log'!$B$7:$B$206,B80,'Skill Log'!$D$7:$D$206,D80,'Skill Log'!$H$7:$H$206,"&lt;&gt;",'Skill Log'!$C$7:$C$206,"&gt;0",'Skill Log'!$C$7:$C$206,"&lt;="&amp;C80)=1,COUNTIFS('Reviews'!$A$7:$A$206,K80,'Reviews'!$B$7:$B$206,"Product",'Reviews'!$K$7:$K$206,"Yes")=1,COUNTIFS('Skill Log'!$A$7:$A$206,L80,'Skill Log'!$B$7:$B$206,B80,'Skill Log'!$D$7:$D$206,D80,'Skill Log'!$H$7:$H$206,"&lt;&gt;",'Skill Log'!$C$7:$C$206,"&gt;0",'Skill Log'!$C$7:$C$206,"&lt;="&amp;C80)=1,COUNTIFS('Reviews'!$A$7:$A$206,L80,'Reviews'!$B$7:$B$206,"Observation",'Reviews'!$K$7:$K$206,"Yes")=1,COUNTIFS('Skill Log'!$A$7:$A$206,M80,'Skill Log'!$B$7:$B$206,B80,'Skill Log'!$D$7:$D$206,D80,'Skill Log'!$H$7:$H$206,"&lt;&gt;",'Skill Log'!$C$7:$C$206,"&gt;0",'Skill Log'!$C$7:$C$206,"&lt;="&amp;C80)=1,COUNTIFS('Reviews'!$A$7:$A$206,M80,'Reviews'!$B$7:$B$206,"Conversation",'Reviews'!$K$7:$K$206,"Yes")=1))</x:f>
      </x:c>
      <x:c r="U80" s="14" t="str">
        <x:f>IF(A80="","",IF(AND(COUNTIF('Roster'!$A$7:$A$46,B80)=1,COUNTIF(Assignments!$A$7:$A$12,D80)=1),AND(ISNUMBER(C80),C80&gt;0,C80&lt;=Home!$J$4,INDEX('Roster'!$C$7:$C$46,MATCH(B80,'Roster'!$A$7:$A$46,0))=INDEX(Assignments!$B$7:$B$12,MATCH(D80,Assignments!$A$7:$A$12,0))),FALSE))</x:f>
      </x:c>
      <x:c r="V80" s="14" t="str">
        <x:f>IF(A80="","",ROW())</x:f>
      </x:c>
      <x:c r="W80" s="1"/>
      <x:c r="X80" s="1"/>
    </x:row>
    <x:row r="81" ht="64" customHeight="1">
      <x:c r="A81" s="21"/>
      <x:c r="B81" s="21"/>
      <x:c r="C81" s="23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15" t="str">
        <x:f>IF(AND(COUNT(E81:H81)=4,MIN(E81:H81)&gt;=1,MAX(E81:H81)&lt;=4,E81=INT(E81),F81=INT(F81),G81=INT(G81),H81=INT(H81)),SUM(E81:H81),"")</x:f>
      </x:c>
      <x:c r="R81" s="15" t="str">
        <x:f>IF(AND(ISNUMBER(Q81),OR(I81="None",I81="Hints",I81="Modelled")),MIN(MIN(E81:H81),IF(I81="None",4,2)),"")</x:f>
      </x:c>
      <x:c r="S81" s="15" t="str">
        <x:f>IF(AND(A81&lt;&gt;"",COUNTIF($A$7:$A$86,A81)=1,T81=TRUE,U81=TRUE,P81="Yes",ISNUMBER(R81),ISNUMBER(N81),N81=INT(N81),N81&gt;=1,N81&lt;=4,O81&lt;&gt;"",OR(I81="None",N81&lt;=2)),N81,"")</x:f>
      </x:c>
      <x:c r="T81" s="15" t="str">
        <x:f>IF(A81="","",AND(COUNTIFS('Skill Log'!$A$7:$A$206,K81,'Skill Log'!$B$7:$B$206,B81,'Skill Log'!$D$7:$D$206,D81,'Skill Log'!$H$7:$H$206,"&lt;&gt;",'Skill Log'!$C$7:$C$206,"&gt;0",'Skill Log'!$C$7:$C$206,"&lt;="&amp;C81)=1,COUNTIFS('Reviews'!$A$7:$A$206,K81,'Reviews'!$B$7:$B$206,"Product",'Reviews'!$K$7:$K$206,"Yes")=1,COUNTIFS('Skill Log'!$A$7:$A$206,L81,'Skill Log'!$B$7:$B$206,B81,'Skill Log'!$D$7:$D$206,D81,'Skill Log'!$H$7:$H$206,"&lt;&gt;",'Skill Log'!$C$7:$C$206,"&gt;0",'Skill Log'!$C$7:$C$206,"&lt;="&amp;C81)=1,COUNTIFS('Reviews'!$A$7:$A$206,L81,'Reviews'!$B$7:$B$206,"Observation",'Reviews'!$K$7:$K$206,"Yes")=1,COUNTIFS('Skill Log'!$A$7:$A$206,M81,'Skill Log'!$B$7:$B$206,B81,'Skill Log'!$D$7:$D$206,D81,'Skill Log'!$H$7:$H$206,"&lt;&gt;",'Skill Log'!$C$7:$C$206,"&gt;0",'Skill Log'!$C$7:$C$206,"&lt;="&amp;C81)=1,COUNTIFS('Reviews'!$A$7:$A$206,M81,'Reviews'!$B$7:$B$206,"Conversation",'Reviews'!$K$7:$K$206,"Yes")=1))</x:f>
      </x:c>
      <x:c r="U81" s="15" t="str">
        <x:f>IF(A81="","",IF(AND(COUNTIF('Roster'!$A$7:$A$46,B81)=1,COUNTIF(Assignments!$A$7:$A$12,D81)=1),AND(ISNUMBER(C81),C81&gt;0,C81&lt;=Home!$J$4,INDEX('Roster'!$C$7:$C$46,MATCH(B81,'Roster'!$A$7:$A$46,0))=INDEX(Assignments!$B$7:$B$12,MATCH(D81,Assignments!$A$7:$A$12,0))),FALSE))</x:f>
      </x:c>
      <x:c r="V81" s="15" t="str">
        <x:f>IF(A81="","",ROW())</x:f>
      </x:c>
      <x:c r="W81" s="1"/>
      <x:c r="X81" s="1"/>
    </x:row>
    <x:row r="82" ht="64" customHeight="1">
      <x:c r="A82" s="21"/>
      <x:c r="B82" s="21"/>
      <x:c r="C82" s="23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14" t="str">
        <x:f>IF(AND(COUNT(E82:H82)=4,MIN(E82:H82)&gt;=1,MAX(E82:H82)&lt;=4,E82=INT(E82),F82=INT(F82),G82=INT(G82),H82=INT(H82)),SUM(E82:H82),"")</x:f>
      </x:c>
      <x:c r="R82" s="14" t="str">
        <x:f>IF(AND(ISNUMBER(Q82),OR(I82="None",I82="Hints",I82="Modelled")),MIN(MIN(E82:H82),IF(I82="None",4,2)),"")</x:f>
      </x:c>
      <x:c r="S82" s="14" t="str">
        <x:f>IF(AND(A82&lt;&gt;"",COUNTIF($A$7:$A$86,A82)=1,T82=TRUE,U82=TRUE,P82="Yes",ISNUMBER(R82),ISNUMBER(N82),N82=INT(N82),N82&gt;=1,N82&lt;=4,O82&lt;&gt;"",OR(I82="None",N82&lt;=2)),N82,"")</x:f>
      </x:c>
      <x:c r="T82" s="14" t="str">
        <x:f>IF(A82="","",AND(COUNTIFS('Skill Log'!$A$7:$A$206,K82,'Skill Log'!$B$7:$B$206,B82,'Skill Log'!$D$7:$D$206,D82,'Skill Log'!$H$7:$H$206,"&lt;&gt;",'Skill Log'!$C$7:$C$206,"&gt;0",'Skill Log'!$C$7:$C$206,"&lt;="&amp;C82)=1,COUNTIFS('Reviews'!$A$7:$A$206,K82,'Reviews'!$B$7:$B$206,"Product",'Reviews'!$K$7:$K$206,"Yes")=1,COUNTIFS('Skill Log'!$A$7:$A$206,L82,'Skill Log'!$B$7:$B$206,B82,'Skill Log'!$D$7:$D$206,D82,'Skill Log'!$H$7:$H$206,"&lt;&gt;",'Skill Log'!$C$7:$C$206,"&gt;0",'Skill Log'!$C$7:$C$206,"&lt;="&amp;C82)=1,COUNTIFS('Reviews'!$A$7:$A$206,L82,'Reviews'!$B$7:$B$206,"Observation",'Reviews'!$K$7:$K$206,"Yes")=1,COUNTIFS('Skill Log'!$A$7:$A$206,M82,'Skill Log'!$B$7:$B$206,B82,'Skill Log'!$D$7:$D$206,D82,'Skill Log'!$H$7:$H$206,"&lt;&gt;",'Skill Log'!$C$7:$C$206,"&gt;0",'Skill Log'!$C$7:$C$206,"&lt;="&amp;C82)=1,COUNTIFS('Reviews'!$A$7:$A$206,M82,'Reviews'!$B$7:$B$206,"Conversation",'Reviews'!$K$7:$K$206,"Yes")=1))</x:f>
      </x:c>
      <x:c r="U82" s="14" t="str">
        <x:f>IF(A82="","",IF(AND(COUNTIF('Roster'!$A$7:$A$46,B82)=1,COUNTIF(Assignments!$A$7:$A$12,D82)=1),AND(ISNUMBER(C82),C82&gt;0,C82&lt;=Home!$J$4,INDEX('Roster'!$C$7:$C$46,MATCH(B82,'Roster'!$A$7:$A$46,0))=INDEX(Assignments!$B$7:$B$12,MATCH(D82,Assignments!$A$7:$A$12,0))),FALSE))</x:f>
      </x:c>
      <x:c r="V82" s="14" t="str">
        <x:f>IF(A82="","",ROW())</x:f>
      </x:c>
      <x:c r="W82" s="1"/>
      <x:c r="X82" s="1"/>
    </x:row>
    <x:row r="83" ht="64" customHeight="1">
      <x:c r="A83" s="21"/>
      <x:c r="B83" s="21"/>
      <x:c r="C83" s="23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15" t="str">
        <x:f>IF(AND(COUNT(E83:H83)=4,MIN(E83:H83)&gt;=1,MAX(E83:H83)&lt;=4,E83=INT(E83),F83=INT(F83),G83=INT(G83),H83=INT(H83)),SUM(E83:H83),"")</x:f>
      </x:c>
      <x:c r="R83" s="15" t="str">
        <x:f>IF(AND(ISNUMBER(Q83),OR(I83="None",I83="Hints",I83="Modelled")),MIN(MIN(E83:H83),IF(I83="None",4,2)),"")</x:f>
      </x:c>
      <x:c r="S83" s="15" t="str">
        <x:f>IF(AND(A83&lt;&gt;"",COUNTIF($A$7:$A$86,A83)=1,T83=TRUE,U83=TRUE,P83="Yes",ISNUMBER(R83),ISNUMBER(N83),N83=INT(N83),N83&gt;=1,N83&lt;=4,O83&lt;&gt;"",OR(I83="None",N83&lt;=2)),N83,"")</x:f>
      </x:c>
      <x:c r="T83" s="15" t="str">
        <x:f>IF(A83="","",AND(COUNTIFS('Skill Log'!$A$7:$A$206,K83,'Skill Log'!$B$7:$B$206,B83,'Skill Log'!$D$7:$D$206,D83,'Skill Log'!$H$7:$H$206,"&lt;&gt;",'Skill Log'!$C$7:$C$206,"&gt;0",'Skill Log'!$C$7:$C$206,"&lt;="&amp;C83)=1,COUNTIFS('Reviews'!$A$7:$A$206,K83,'Reviews'!$B$7:$B$206,"Product",'Reviews'!$K$7:$K$206,"Yes")=1,COUNTIFS('Skill Log'!$A$7:$A$206,L83,'Skill Log'!$B$7:$B$206,B83,'Skill Log'!$D$7:$D$206,D83,'Skill Log'!$H$7:$H$206,"&lt;&gt;",'Skill Log'!$C$7:$C$206,"&gt;0",'Skill Log'!$C$7:$C$206,"&lt;="&amp;C83)=1,COUNTIFS('Reviews'!$A$7:$A$206,L83,'Reviews'!$B$7:$B$206,"Observation",'Reviews'!$K$7:$K$206,"Yes")=1,COUNTIFS('Skill Log'!$A$7:$A$206,M83,'Skill Log'!$B$7:$B$206,B83,'Skill Log'!$D$7:$D$206,D83,'Skill Log'!$H$7:$H$206,"&lt;&gt;",'Skill Log'!$C$7:$C$206,"&gt;0",'Skill Log'!$C$7:$C$206,"&lt;="&amp;C83)=1,COUNTIFS('Reviews'!$A$7:$A$206,M83,'Reviews'!$B$7:$B$206,"Conversation",'Reviews'!$K$7:$K$206,"Yes")=1))</x:f>
      </x:c>
      <x:c r="U83" s="15" t="str">
        <x:f>IF(A83="","",IF(AND(COUNTIF('Roster'!$A$7:$A$46,B83)=1,COUNTIF(Assignments!$A$7:$A$12,D83)=1),AND(ISNUMBER(C83),C83&gt;0,C83&lt;=Home!$J$4,INDEX('Roster'!$C$7:$C$46,MATCH(B83,'Roster'!$A$7:$A$46,0))=INDEX(Assignments!$B$7:$B$12,MATCH(D83,Assignments!$A$7:$A$12,0))),FALSE))</x:f>
      </x:c>
      <x:c r="V83" s="15" t="str">
        <x:f>IF(A83="","",ROW())</x:f>
      </x:c>
      <x:c r="W83" s="1"/>
      <x:c r="X83" s="1"/>
    </x:row>
    <x:row r="84" ht="64" customHeight="1">
      <x:c r="A84" s="21"/>
      <x:c r="B84" s="21"/>
      <x:c r="C84" s="23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14" t="str">
        <x:f>IF(AND(COUNT(E84:H84)=4,MIN(E84:H84)&gt;=1,MAX(E84:H84)&lt;=4,E84=INT(E84),F84=INT(F84),G84=INT(G84),H84=INT(H84)),SUM(E84:H84),"")</x:f>
      </x:c>
      <x:c r="R84" s="14" t="str">
        <x:f>IF(AND(ISNUMBER(Q84),OR(I84="None",I84="Hints",I84="Modelled")),MIN(MIN(E84:H84),IF(I84="None",4,2)),"")</x:f>
      </x:c>
      <x:c r="S84" s="14" t="str">
        <x:f>IF(AND(A84&lt;&gt;"",COUNTIF($A$7:$A$86,A84)=1,T84=TRUE,U84=TRUE,P84="Yes",ISNUMBER(R84),ISNUMBER(N84),N84=INT(N84),N84&gt;=1,N84&lt;=4,O84&lt;&gt;"",OR(I84="None",N84&lt;=2)),N84,"")</x:f>
      </x:c>
      <x:c r="T84" s="14" t="str">
        <x:f>IF(A84="","",AND(COUNTIFS('Skill Log'!$A$7:$A$206,K84,'Skill Log'!$B$7:$B$206,B84,'Skill Log'!$D$7:$D$206,D84,'Skill Log'!$H$7:$H$206,"&lt;&gt;",'Skill Log'!$C$7:$C$206,"&gt;0",'Skill Log'!$C$7:$C$206,"&lt;="&amp;C84)=1,COUNTIFS('Reviews'!$A$7:$A$206,K84,'Reviews'!$B$7:$B$206,"Product",'Reviews'!$K$7:$K$206,"Yes")=1,COUNTIFS('Skill Log'!$A$7:$A$206,L84,'Skill Log'!$B$7:$B$206,B84,'Skill Log'!$D$7:$D$206,D84,'Skill Log'!$H$7:$H$206,"&lt;&gt;",'Skill Log'!$C$7:$C$206,"&gt;0",'Skill Log'!$C$7:$C$206,"&lt;="&amp;C84)=1,COUNTIFS('Reviews'!$A$7:$A$206,L84,'Reviews'!$B$7:$B$206,"Observation",'Reviews'!$K$7:$K$206,"Yes")=1,COUNTIFS('Skill Log'!$A$7:$A$206,M84,'Skill Log'!$B$7:$B$206,B84,'Skill Log'!$D$7:$D$206,D84,'Skill Log'!$H$7:$H$206,"&lt;&gt;",'Skill Log'!$C$7:$C$206,"&gt;0",'Skill Log'!$C$7:$C$206,"&lt;="&amp;C84)=1,COUNTIFS('Reviews'!$A$7:$A$206,M84,'Reviews'!$B$7:$B$206,"Conversation",'Reviews'!$K$7:$K$206,"Yes")=1))</x:f>
      </x:c>
      <x:c r="U84" s="14" t="str">
        <x:f>IF(A84="","",IF(AND(COUNTIF('Roster'!$A$7:$A$46,B84)=1,COUNTIF(Assignments!$A$7:$A$12,D84)=1),AND(ISNUMBER(C84),C84&gt;0,C84&lt;=Home!$J$4,INDEX('Roster'!$C$7:$C$46,MATCH(B84,'Roster'!$A$7:$A$46,0))=INDEX(Assignments!$B$7:$B$12,MATCH(D84,Assignments!$A$7:$A$12,0))),FALSE))</x:f>
      </x:c>
      <x:c r="V84" s="14" t="str">
        <x:f>IF(A84="","",ROW())</x:f>
      </x:c>
      <x:c r="W84" s="1"/>
      <x:c r="X84" s="1"/>
    </x:row>
    <x:row r="85" ht="64" customHeight="1">
      <x:c r="A85" s="21"/>
      <x:c r="B85" s="21"/>
      <x:c r="C85" s="23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15" t="str">
        <x:f>IF(AND(COUNT(E85:H85)=4,MIN(E85:H85)&gt;=1,MAX(E85:H85)&lt;=4,E85=INT(E85),F85=INT(F85),G85=INT(G85),H85=INT(H85)),SUM(E85:H85),"")</x:f>
      </x:c>
      <x:c r="R85" s="15" t="str">
        <x:f>IF(AND(ISNUMBER(Q85),OR(I85="None",I85="Hints",I85="Modelled")),MIN(MIN(E85:H85),IF(I85="None",4,2)),"")</x:f>
      </x:c>
      <x:c r="S85" s="15" t="str">
        <x:f>IF(AND(A85&lt;&gt;"",COUNTIF($A$7:$A$86,A85)=1,T85=TRUE,U85=TRUE,P85="Yes",ISNUMBER(R85),ISNUMBER(N85),N85=INT(N85),N85&gt;=1,N85&lt;=4,O85&lt;&gt;"",OR(I85="None",N85&lt;=2)),N85,"")</x:f>
      </x:c>
      <x:c r="T85" s="15" t="str">
        <x:f>IF(A85="","",AND(COUNTIFS('Skill Log'!$A$7:$A$206,K85,'Skill Log'!$B$7:$B$206,B85,'Skill Log'!$D$7:$D$206,D85,'Skill Log'!$H$7:$H$206,"&lt;&gt;",'Skill Log'!$C$7:$C$206,"&gt;0",'Skill Log'!$C$7:$C$206,"&lt;="&amp;C85)=1,COUNTIFS('Reviews'!$A$7:$A$206,K85,'Reviews'!$B$7:$B$206,"Product",'Reviews'!$K$7:$K$206,"Yes")=1,COUNTIFS('Skill Log'!$A$7:$A$206,L85,'Skill Log'!$B$7:$B$206,B85,'Skill Log'!$D$7:$D$206,D85,'Skill Log'!$H$7:$H$206,"&lt;&gt;",'Skill Log'!$C$7:$C$206,"&gt;0",'Skill Log'!$C$7:$C$206,"&lt;="&amp;C85)=1,COUNTIFS('Reviews'!$A$7:$A$206,L85,'Reviews'!$B$7:$B$206,"Observation",'Reviews'!$K$7:$K$206,"Yes")=1,COUNTIFS('Skill Log'!$A$7:$A$206,M85,'Skill Log'!$B$7:$B$206,B85,'Skill Log'!$D$7:$D$206,D85,'Skill Log'!$H$7:$H$206,"&lt;&gt;",'Skill Log'!$C$7:$C$206,"&gt;0",'Skill Log'!$C$7:$C$206,"&lt;="&amp;C85)=1,COUNTIFS('Reviews'!$A$7:$A$206,M85,'Reviews'!$B$7:$B$206,"Conversation",'Reviews'!$K$7:$K$206,"Yes")=1))</x:f>
      </x:c>
      <x:c r="U85" s="15" t="str">
        <x:f>IF(A85="","",IF(AND(COUNTIF('Roster'!$A$7:$A$46,B85)=1,COUNTIF(Assignments!$A$7:$A$12,D85)=1),AND(ISNUMBER(C85),C85&gt;0,C85&lt;=Home!$J$4,INDEX('Roster'!$C$7:$C$46,MATCH(B85,'Roster'!$A$7:$A$46,0))=INDEX(Assignments!$B$7:$B$12,MATCH(D85,Assignments!$A$7:$A$12,0))),FALSE))</x:f>
      </x:c>
      <x:c r="V85" s="15" t="str">
        <x:f>IF(A85="","",ROW())</x:f>
      </x:c>
      <x:c r="W85" s="1"/>
      <x:c r="X85" s="1"/>
    </x:row>
    <x:row r="86" ht="64" customHeight="1">
      <x:c r="A86" s="21"/>
      <x:c r="B86" s="21"/>
      <x:c r="C86" s="23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14" t="str">
        <x:f>IF(AND(COUNT(E86:H86)=4,MIN(E86:H86)&gt;=1,MAX(E86:H86)&lt;=4,E86=INT(E86),F86=INT(F86),G86=INT(G86),H86=INT(H86)),SUM(E86:H86),"")</x:f>
      </x:c>
      <x:c r="R86" s="14" t="str">
        <x:f>IF(AND(ISNUMBER(Q86),OR(I86="None",I86="Hints",I86="Modelled")),MIN(MIN(E86:H86),IF(I86="None",4,2)),"")</x:f>
      </x:c>
      <x:c r="S86" s="14" t="str">
        <x:f>IF(AND(A86&lt;&gt;"",COUNTIF($A$7:$A$86,A86)=1,T86=TRUE,U86=TRUE,P86="Yes",ISNUMBER(R86),ISNUMBER(N86),N86=INT(N86),N86&gt;=1,N86&lt;=4,O86&lt;&gt;"",OR(I86="None",N86&lt;=2)),N86,"")</x:f>
      </x:c>
      <x:c r="T86" s="14" t="str">
        <x:f>IF(A86="","",AND(COUNTIFS('Skill Log'!$A$7:$A$206,K86,'Skill Log'!$B$7:$B$206,B86,'Skill Log'!$D$7:$D$206,D86,'Skill Log'!$H$7:$H$206,"&lt;&gt;",'Skill Log'!$C$7:$C$206,"&gt;0",'Skill Log'!$C$7:$C$206,"&lt;="&amp;C86)=1,COUNTIFS('Reviews'!$A$7:$A$206,K86,'Reviews'!$B$7:$B$206,"Product",'Reviews'!$K$7:$K$206,"Yes")=1,COUNTIFS('Skill Log'!$A$7:$A$206,L86,'Skill Log'!$B$7:$B$206,B86,'Skill Log'!$D$7:$D$206,D86,'Skill Log'!$H$7:$H$206,"&lt;&gt;",'Skill Log'!$C$7:$C$206,"&gt;0",'Skill Log'!$C$7:$C$206,"&lt;="&amp;C86)=1,COUNTIFS('Reviews'!$A$7:$A$206,L86,'Reviews'!$B$7:$B$206,"Observation",'Reviews'!$K$7:$K$206,"Yes")=1,COUNTIFS('Skill Log'!$A$7:$A$206,M86,'Skill Log'!$B$7:$B$206,B86,'Skill Log'!$D$7:$D$206,D86,'Skill Log'!$H$7:$H$206,"&lt;&gt;",'Skill Log'!$C$7:$C$206,"&gt;0",'Skill Log'!$C$7:$C$206,"&lt;="&amp;C86)=1,COUNTIFS('Reviews'!$A$7:$A$206,M86,'Reviews'!$B$7:$B$206,"Conversation",'Reviews'!$K$7:$K$206,"Yes")=1))</x:f>
      </x:c>
      <x:c r="U86" s="14" t="str">
        <x:f>IF(A86="","",IF(AND(COUNTIF('Roster'!$A$7:$A$46,B86)=1,COUNTIF(Assignments!$A$7:$A$12,D86)=1),AND(ISNUMBER(C86),C86&gt;0,C86&lt;=Home!$J$4,INDEX('Roster'!$C$7:$C$46,MATCH(B86,'Roster'!$A$7:$A$46,0))=INDEX(Assignments!$B$7:$B$12,MATCH(D86,Assignments!$A$7:$A$12,0))),FALSE))</x:f>
      </x:c>
      <x:c r="V86" s="14" t="str">
        <x:f>IF(A86="","",ROW())</x:f>
      </x:c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P2"/>
    <x:mergeCell ref="A3:P3"/>
  </x:mergeCells>
  <x:conditionalFormatting sqref="E7:H86">
    <x:cfRule type="cellIs" dxfId="8" priority="1" operator="equal">
      <x:formula>1</x:formula>
    </x:cfRule>
    <x:cfRule type="cellIs" dxfId="9" priority="2" operator="equal">
      <x:formula>2</x:formula>
    </x:cfRule>
    <x:cfRule type="cellIs" dxfId="10" priority="3" operator="equal">
      <x:formula>3</x:formula>
    </x:cfRule>
    <x:cfRule type="cellIs" dxfId="11" priority="4" operator="equal">
      <x:formula>4</x:formula>
    </x:cfRule>
  </x:conditionalFormatting>
  <x:conditionalFormatting sqref="N7:N86">
    <x:cfRule type="cellIs" dxfId="12" priority="5" operator="equal">
      <x:formula>1</x:formula>
    </x:cfRule>
    <x:cfRule type="cellIs" dxfId="13" priority="6" operator="equal">
      <x:formula>2</x:formula>
    </x:cfRule>
    <x:cfRule type="cellIs" dxfId="14" priority="7" operator="equal">
      <x:formula>3</x:formula>
    </x:cfRule>
    <x:cfRule type="cellIs" dxfId="15" priority="8" operator="equal">
      <x:formula>4</x:formula>
    </x:cfRule>
  </x:conditionalFormatting>
  <x:dataValidations count="5">
    <x:dataValidation type="whole" operator="between" sqref="E7:H86">
      <x:formula1>1</x:formula1>
      <x:formula2>4</x:formula2>
    </x:dataValidation>
    <x:dataValidation type="whole" operator="between" sqref="N7:N86">
      <x:formula1>1</x:formula1>
      <x:formula2>4</x:formula2>
    </x:dataValidation>
    <x:dataValidation type="list" sqref="I7:I86">
      <x:formula1>"None,Hints,Modelled"</x:formula1>
    </x:dataValidation>
    <x:dataValidation type="list" sqref="P7:P86">
      <x:formula1>"Yes,No"</x:formula1>
    </x:dataValidation>
    <x:dataValidation type="list" sqref="D7:D86">
      <x:formula1>"PS-A,PS-B,COM-A,COM-B,DS-A,DS-B"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519024ecf5b41f0"/>
  </x:tableParts>
</x:worksheet>
</file>

<file path=xl/worksheets/sheet9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2" hidden="0" customWidth="1"/>
    <x:col min="4" max="4" width="16" hidden="0" customWidth="1"/>
    <x:col min="5" max="5" width="42" hidden="0" customWidth="1"/>
    <x:col min="6" max="6" width="11" hidden="0" customWidth="1"/>
    <x:col min="7" max="7" width="10" hidden="0" customWidth="1"/>
    <x:col min="8" max="8" width="10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</x:cols>
  <x:sheetData>
    <x:row r="1" ht="25" customHeight="1">
      <x:c r="A1" s="4" t="str">
        <x:v>Learners and teaching decisions</x:v>
      </x:c>
      <x:c r="B1" s="4" t="str">
        <x:v>Learners and teaching decisions</x:v>
      </x:c>
      <x:c r="C1" s="4" t="str">
        <x:v>Learners and teaching decisions</x:v>
      </x:c>
      <x:c r="D1" s="4" t="str">
        <x:v>Learners and teaching decisions</x:v>
      </x:c>
      <x:c r="E1" s="4" t="str">
        <x:v>Learners and teaching decisions</x:v>
      </x:c>
      <x:c r="F1" s="4" t="str">
        <x:v>Learners and teaching decisions</x:v>
      </x:c>
      <x:c r="G1" s="4" t="str">
        <x:v>Learners and teaching decisions</x:v>
      </x:c>
      <x:c r="H1" s="4" t="str">
        <x:v>Learners and teaching decisions</x:v>
      </x:c>
      <x:c r="I1" s="4" t="str">
        <x:v>Learners and teaching decisions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Learners and teaching decisions</x:v>
      </x:c>
      <x:c r="B2" s="4" t="str">
        <x:v>Learners and teaching decisions</x:v>
      </x:c>
      <x:c r="C2" s="4" t="str">
        <x:v>Learners and teaching decisions</x:v>
      </x:c>
      <x:c r="D2" s="4" t="str">
        <x:v>Learners and teaching decisions</x:v>
      </x:c>
      <x:c r="E2" s="4" t="str">
        <x:v>Learners and teaching decisions</x:v>
      </x:c>
      <x:c r="F2" s="4" t="str">
        <x:v>Learners and teaching decisions</x:v>
      </x:c>
      <x:c r="G2" s="4" t="str">
        <x:v>Learners and teaching decisions</x:v>
      </x:c>
      <x:c r="H2" s="4" t="str">
        <x:v>Learners and teaching decisions</x:v>
      </x:c>
      <x:c r="I2" s="4" t="str">
        <x:v>Learners and teaching decisions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Fictional or practice records only. Near-teacher preference, table and seat are teacher decisions. Calculated columns begin at J.</x:v>
      </x:c>
      <x:c r="B3" s="9" t="str">
        <x:v>Fictional or practice records only. Near-teacher preference, table and seat are teacher decisions. Calculated columns begin at J.</x:v>
      </x:c>
      <x:c r="C3" s="9" t="str">
        <x:v>Fictional or practice records only. Near-teacher preference, table and seat are teacher decisions. Calculated columns begin at J.</x:v>
      </x:c>
      <x:c r="D3" s="9" t="str">
        <x:v>Fictional or practice records only. Near-teacher preference, table and seat are teacher decisions. Calculated columns begin at J.</x:v>
      </x:c>
      <x:c r="E3" s="9" t="str">
        <x:v>Fictional or practice records only. Near-teacher preference, table and seat are teacher decisions. Calculated columns begin at J.</x:v>
      </x:c>
      <x:c r="F3" s="9" t="str">
        <x:v>Fictional or practice records only. Near-teacher preference, table and seat are teacher decisions. Calculated columns begin at J.</x:v>
      </x:c>
      <x:c r="G3" s="9" t="str">
        <x:v>Fictional or practice records only. Near-teacher preference, table and seat are teacher decisions. Calculated columns begin at J.</x:v>
      </x:c>
      <x:c r="H3" s="9" t="str">
        <x:v>Fictional or practice records only. Near-teacher preference, table and seat are teacher decisions. Calculated columns begin at J.</x:v>
      </x:c>
      <x:c r="I3" s="9" t="str">
        <x:v>Fictional or practice records only. Near-teacher preference, table and seat are teacher decisions. Calculated columns begin at J.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Student ID</x:v>
      </x:c>
      <x:c r="B6" s="12" t="str">
        <x:v>Name</x:v>
      </x:c>
      <x:c r="C6" s="12" t="str">
        <x:v>Course</x:v>
      </x:c>
      <x:c r="D6" s="12" t="str">
        <x:v>Near teacher?</x:v>
      </x:c>
      <x:c r="E6" s="12" t="str">
        <x:v>Next teaching move</x:v>
      </x:c>
      <x:c r="F6" s="12" t="str">
        <x:v>Active</x:v>
      </x:c>
      <x:c r="G6" s="12" t="str">
        <x:v>Table</x:v>
      </x:c>
      <x:c r="H6" s="12" t="str">
        <x:v>Seat</x:v>
      </x:c>
      <x:c r="I6" s="12" t="str">
        <x:v>Table zone</x:v>
      </x:c>
      <x:c r="J6" s="12" t="str">
        <x:v>First date</x:v>
      </x:c>
      <x:c r="K6" s="12" t="str">
        <x:v>First row</x:v>
      </x:c>
      <x:c r="L6" s="12" t="str">
        <x:v>First band</x:v>
      </x:c>
      <x:c r="M6" s="12" t="str">
        <x:v>Latest date</x:v>
      </x:c>
      <x:c r="N6" s="12" t="str">
        <x:v>Latest row</x:v>
      </x:c>
      <x:c r="O6" s="12" t="str">
        <x:v>Current band</x:v>
      </x:c>
      <x:c r="P6" s="12" t="str">
        <x:v>Review state</x:v>
      </x:c>
      <x:c r="Q6" s="12" t="str">
        <x:v>Skill uses</x:v>
      </x:c>
      <x:c r="R6" s="12" t="str">
        <x:v>Verified reviews</x:v>
      </x:c>
      <x:c r="S6" s="12" t="str">
        <x:v>Route key</x:v>
      </x:c>
      <x:c r="T6" s="12" t="str">
        <x:v>Resource route</x:v>
      </x:c>
      <x:c r="U6" s="12" t="str">
        <x:v>Course order</x:v>
      </x:c>
      <x:c r="V6" s="12" t="str">
        <x:v>Course key</x:v>
      </x:c>
      <x:c r="W6" s="12" t="str">
        <x:v>Latest recorded band</x:v>
      </x:c>
      <x:c r="X6" s="12" t="str">
        <x:v>Next review</x:v>
      </x:c>
    </x:row>
    <x:row r="7" ht="52" customHeight="1">
      <x:c r="A7" s="21" t="str">
        <x:v>TRY01</x:v>
      </x:c>
      <x:c r="B7" s="21" t="str">
        <x:v>Practice Learner</x:v>
      </x:c>
      <x:c r="C7" s="21" t="str">
        <x:v>MM12</x:v>
      </x:c>
      <x:c r="D7" s="21" t="str">
        <x:v>Yes</x:v>
      </x:c>
      <x:c r="E7" s="21" t="str">
        <x:v>Record one observed repair.</x:v>
      </x:c>
      <x:c r="F7" s="21" t="str">
        <x:v>Yes</x:v>
      </x:c>
      <x:c r="G7" s="21" t="n">
        <x:v>1</x:v>
      </x:c>
      <x:c r="H7" s="21" t="n">
        <x:v>3</x:v>
      </x:c>
      <x:c r="I7" s="21" t="str">
        <x:v>Front</x:v>
      </x:c>
      <x:c r="J7" s="25" t="str">
        <x:f>IF(OR(A7="",COUNTIFS('Benchmarks'!$B$7:$B$86,A7,'Benchmarks'!$S$7:$S$86,"&gt;=1")=0),"",_xlfn.MINIFS('Benchmarks'!$C$7:$C$86,'Benchmarks'!$B$7:$B$86,A7,'Benchmarks'!$S$7:$S$86,"&gt;=1"))</x:f>
      </x:c>
      <x:c r="K7" s="15" t="str">
        <x:f>IF(ISNUMBER(J7),_xlfn.MAXIFS('Benchmarks'!$V$7:$V$86,'Benchmarks'!$B$7:$B$86,A7,'Benchmarks'!$C$7:$C$86,J7,'Benchmarks'!$S$7:$S$86,"&gt;=1"),"")</x:f>
      </x:c>
      <x:c r="L7" s="15" t="str">
        <x:f>IF(ISNUMBER(K7),INDEX('Benchmarks'!$S$7:$S$86,K7-6),"")</x:f>
      </x:c>
      <x:c r="M7" s="25" t="str">
        <x:f>IF(OR(A7="",COUNTIFS('Benchmarks'!$B$7:$B$86,A7,'Benchmarks'!$S$7:$S$86,"&gt;=1")=0),"",_xlfn.MAXIFS('Benchmarks'!$C$7:$C$86,'Benchmarks'!$B$7:$B$86,A7,'Benchmarks'!$S$7:$S$86,"&gt;=1"))</x:f>
      </x:c>
      <x:c r="N7" s="15" t="str">
        <x:f>IF(ISNUMBER(M7),_xlfn.MAXIFS('Benchmarks'!$V$7:$V$86,'Benchmarks'!$B$7:$B$86,A7,'Benchmarks'!$C$7:$C$86,M7,'Benchmarks'!$S$7:$S$86,"&gt;=1"),"")</x:f>
      </x:c>
      <x:c r="O7" s="15" t="str">
        <x:f>IF(AND(ISNUMBER(M7),Home!$J$4-M7&lt;=Guide!$B$4),W7,"")</x:f>
      </x:c>
      <x:c r="P7" s="15" t="str">
        <x:f>IF(A7="","",IF(NOT(ISNUMBER(M7)),"Not assessed",IF(O7="","Review due",IF(COUNTIFS('Benchmarks'!$B$7:$B$86,A7,'Benchmarks'!$S$7:$S$86,"&gt;=1")&gt;=2,"Revisited","Provisional"))))</x:f>
        <x:v>Not assessed</x:v>
      </x:c>
      <x:c r="Q7" s="15" t="n">
        <x:f>IF(A7="","",COUNTIF('Skill Log'!$B$7:$B$206,A7))</x:f>
        <x:v>0</x:v>
      </x:c>
      <x:c r="R7" s="15" t="n">
        <x:f>IF(A7="","",COUNTIFS('Reviews'!$J$7:$J$206,A7,'Reviews'!$K$7:$K$206,"Yes"))</x:f>
        <x:v>0</x:v>
      </x:c>
      <x:c r="S7" s="15" t="str">
        <x:f>IF(A7="","",C7&amp;"-"&amp;IF(O7="","check",O7))</x:f>
        <x:v>MM12-check</x:v>
      </x:c>
      <x:c r="T7" s="15" t="str">
        <x:f>IF(A7="","",IF(COUNTIF(Routes!$A$7:$A$21,S7)=1,INDEX(Routes!$D$7:$D$21,MATCH(S7,Routes!$A$7:$A$21,0)),"Check course"))</x:f>
        <x:v>Meet and sample</x:v>
      </x:c>
      <x:c r="U7" s="15" t="n">
        <x:f>IF(A7="","",COUNTIF($C$7:C7,C7))</x:f>
        <x:v>1</x:v>
      </x:c>
      <x:c r="V7" s="15" t="str">
        <x:f>IF(A7="","",C7&amp;"-"&amp;U7)</x:f>
        <x:v>MM12-1</x:v>
      </x:c>
      <x:c r="W7" s="15" t="str">
        <x:f>IF(ISNUMBER(N7),INDEX('Benchmarks'!$S$7:$S$86,N7-6),"")</x:f>
      </x:c>
      <x:c r="X7" s="25" t="str">
        <x:f>IF(ISNUMBER(M7),M7+Guide!$B$4,"")</x:f>
      </x:c>
    </x:row>
    <x:row r="8" ht="52" customHeight="1">
      <x:c r="A8" s="21"/>
      <x:c r="B8" s="21"/>
      <x:c r="C8" s="21"/>
      <x:c r="D8" s="21"/>
      <x:c r="E8" s="21"/>
      <x:c r="F8" s="21"/>
      <x:c r="G8" s="21"/>
      <x:c r="H8" s="21"/>
      <x:c r="I8" s="21"/>
      <x:c r="J8" s="26" t="str">
        <x:f>IF(OR(A8="",COUNTIFS('Benchmarks'!$B$7:$B$86,A8,'Benchmarks'!$S$7:$S$86,"&gt;=1")=0),"",_xlfn.MINIFS('Benchmarks'!$C$7:$C$86,'Benchmarks'!$B$7:$B$86,A8,'Benchmarks'!$S$7:$S$86,"&gt;=1"))</x:f>
      </x:c>
      <x:c r="K8" s="14" t="str">
        <x:f>IF(ISNUMBER(J8),_xlfn.MAXIFS('Benchmarks'!$V$7:$V$86,'Benchmarks'!$B$7:$B$86,A8,'Benchmarks'!$C$7:$C$86,J8,'Benchmarks'!$S$7:$S$86,"&gt;=1"),"")</x:f>
      </x:c>
      <x:c r="L8" s="14" t="str">
        <x:f>IF(ISNUMBER(K8),INDEX('Benchmarks'!$S$7:$S$86,K8-6),"")</x:f>
      </x:c>
      <x:c r="M8" s="26" t="str">
        <x:f>IF(OR(A8="",COUNTIFS('Benchmarks'!$B$7:$B$86,A8,'Benchmarks'!$S$7:$S$86,"&gt;=1")=0),"",_xlfn.MAXIFS('Benchmarks'!$C$7:$C$86,'Benchmarks'!$B$7:$B$86,A8,'Benchmarks'!$S$7:$S$86,"&gt;=1"))</x:f>
      </x:c>
      <x:c r="N8" s="14" t="str">
        <x:f>IF(ISNUMBER(M8),_xlfn.MAXIFS('Benchmarks'!$V$7:$V$86,'Benchmarks'!$B$7:$B$86,A8,'Benchmarks'!$C$7:$C$86,M8,'Benchmarks'!$S$7:$S$86,"&gt;=1"),"")</x:f>
      </x:c>
      <x:c r="O8" s="14" t="str">
        <x:f>IF(AND(ISNUMBER(M8),Home!$J$4-M8&lt;=Guide!$B$4),W8,"")</x:f>
      </x:c>
      <x:c r="P8" s="14" t="str">
        <x:f>IF(A8="","",IF(NOT(ISNUMBER(M8)),"Not assessed",IF(O8="","Review due",IF(COUNTIFS('Benchmarks'!$B$7:$B$86,A8,'Benchmarks'!$S$7:$S$86,"&gt;=1")&gt;=2,"Revisited","Provisional"))))</x:f>
      </x:c>
      <x:c r="Q8" s="14" t="str">
        <x:f>IF(A8="","",COUNTIF('Skill Log'!$B$7:$B$206,A8))</x:f>
      </x:c>
      <x:c r="R8" s="14" t="str">
        <x:f>IF(A8="","",COUNTIFS('Reviews'!$J$7:$J$206,A8,'Reviews'!$K$7:$K$206,"Yes"))</x:f>
      </x:c>
      <x:c r="S8" s="14" t="str">
        <x:f>IF(A8="","",C8&amp;"-"&amp;IF(O8="","check",O8))</x:f>
      </x:c>
      <x:c r="T8" s="14" t="str">
        <x:f>IF(A8="","",IF(COUNTIF(Routes!$A$7:$A$21,S8)=1,INDEX(Routes!$D$7:$D$21,MATCH(S8,Routes!$A$7:$A$21,0)),"Check course"))</x:f>
      </x:c>
      <x:c r="U8" s="14" t="str">
        <x:f>IF(A8="","",COUNTIF($C$7:C8,C8))</x:f>
      </x:c>
      <x:c r="V8" s="14" t="str">
        <x:f>IF(A8="","",C8&amp;"-"&amp;U8)</x:f>
      </x:c>
      <x:c r="W8" s="14" t="str">
        <x:f>IF(ISNUMBER(N8),INDEX('Benchmarks'!$S$7:$S$86,N8-6),"")</x:f>
      </x:c>
      <x:c r="X8" s="26" t="str">
        <x:f>IF(ISNUMBER(M8),M8+Guide!$B$4,"")</x:f>
      </x:c>
    </x:row>
    <x:row r="9" ht="52" customHeight="1">
      <x:c r="A9" s="21"/>
      <x:c r="B9" s="21"/>
      <x:c r="C9" s="21"/>
      <x:c r="D9" s="21"/>
      <x:c r="E9" s="21"/>
      <x:c r="F9" s="21"/>
      <x:c r="G9" s="21"/>
      <x:c r="H9" s="21"/>
      <x:c r="I9" s="21"/>
      <x:c r="J9" s="25" t="str">
        <x:f>IF(OR(A9="",COUNTIFS('Benchmarks'!$B$7:$B$86,A9,'Benchmarks'!$S$7:$S$86,"&gt;=1")=0),"",_xlfn.MINIFS('Benchmarks'!$C$7:$C$86,'Benchmarks'!$B$7:$B$86,A9,'Benchmarks'!$S$7:$S$86,"&gt;=1"))</x:f>
      </x:c>
      <x:c r="K9" s="15" t="str">
        <x:f>IF(ISNUMBER(J9),_xlfn.MAXIFS('Benchmarks'!$V$7:$V$86,'Benchmarks'!$B$7:$B$86,A9,'Benchmarks'!$C$7:$C$86,J9,'Benchmarks'!$S$7:$S$86,"&gt;=1"),"")</x:f>
      </x:c>
      <x:c r="L9" s="15" t="str">
        <x:f>IF(ISNUMBER(K9),INDEX('Benchmarks'!$S$7:$S$86,K9-6),"")</x:f>
      </x:c>
      <x:c r="M9" s="25" t="str">
        <x:f>IF(OR(A9="",COUNTIFS('Benchmarks'!$B$7:$B$86,A9,'Benchmarks'!$S$7:$S$86,"&gt;=1")=0),"",_xlfn.MAXIFS('Benchmarks'!$C$7:$C$86,'Benchmarks'!$B$7:$B$86,A9,'Benchmarks'!$S$7:$S$86,"&gt;=1"))</x:f>
      </x:c>
      <x:c r="N9" s="15" t="str">
        <x:f>IF(ISNUMBER(M9),_xlfn.MAXIFS('Benchmarks'!$V$7:$V$86,'Benchmarks'!$B$7:$B$86,A9,'Benchmarks'!$C$7:$C$86,M9,'Benchmarks'!$S$7:$S$86,"&gt;=1"),"")</x:f>
      </x:c>
      <x:c r="O9" s="15" t="str">
        <x:f>IF(AND(ISNUMBER(M9),Home!$J$4-M9&lt;=Guide!$B$4),W9,"")</x:f>
      </x:c>
      <x:c r="P9" s="15" t="str">
        <x:f>IF(A9="","",IF(NOT(ISNUMBER(M9)),"Not assessed",IF(O9="","Review due",IF(COUNTIFS('Benchmarks'!$B$7:$B$86,A9,'Benchmarks'!$S$7:$S$86,"&gt;=1")&gt;=2,"Revisited","Provisional"))))</x:f>
      </x:c>
      <x:c r="Q9" s="15" t="str">
        <x:f>IF(A9="","",COUNTIF('Skill Log'!$B$7:$B$206,A9))</x:f>
      </x:c>
      <x:c r="R9" s="15" t="str">
        <x:f>IF(A9="","",COUNTIFS('Reviews'!$J$7:$J$206,A9,'Reviews'!$K$7:$K$206,"Yes"))</x:f>
      </x:c>
      <x:c r="S9" s="15" t="str">
        <x:f>IF(A9="","",C9&amp;"-"&amp;IF(O9="","check",O9))</x:f>
      </x:c>
      <x:c r="T9" s="15" t="str">
        <x:f>IF(A9="","",IF(COUNTIF(Routes!$A$7:$A$21,S9)=1,INDEX(Routes!$D$7:$D$21,MATCH(S9,Routes!$A$7:$A$21,0)),"Check course"))</x:f>
      </x:c>
      <x:c r="U9" s="15" t="str">
        <x:f>IF(A9="","",COUNTIF($C$7:C9,C9))</x:f>
      </x:c>
      <x:c r="V9" s="15" t="str">
        <x:f>IF(A9="","",C9&amp;"-"&amp;U9)</x:f>
      </x:c>
      <x:c r="W9" s="15" t="str">
        <x:f>IF(ISNUMBER(N9),INDEX('Benchmarks'!$S$7:$S$86,N9-6),"")</x:f>
      </x:c>
      <x:c r="X9" s="25" t="str">
        <x:f>IF(ISNUMBER(M9),M9+Guide!$B$4,"")</x:f>
      </x:c>
    </x:row>
    <x:row r="10" ht="52" customHeight="1">
      <x:c r="A10" s="21"/>
      <x:c r="B10" s="21"/>
      <x:c r="C10" s="21"/>
      <x:c r="D10" s="21"/>
      <x:c r="E10" s="21"/>
      <x:c r="F10" s="21"/>
      <x:c r="G10" s="21"/>
      <x:c r="H10" s="21"/>
      <x:c r="I10" s="21"/>
      <x:c r="J10" s="26" t="str">
        <x:f>IF(OR(A10="",COUNTIFS('Benchmarks'!$B$7:$B$86,A10,'Benchmarks'!$S$7:$S$86,"&gt;=1")=0),"",_xlfn.MINIFS('Benchmarks'!$C$7:$C$86,'Benchmarks'!$B$7:$B$86,A10,'Benchmarks'!$S$7:$S$86,"&gt;=1"))</x:f>
      </x:c>
      <x:c r="K10" s="14" t="str">
        <x:f>IF(ISNUMBER(J10),_xlfn.MAXIFS('Benchmarks'!$V$7:$V$86,'Benchmarks'!$B$7:$B$86,A10,'Benchmarks'!$C$7:$C$86,J10,'Benchmarks'!$S$7:$S$86,"&gt;=1"),"")</x:f>
      </x:c>
      <x:c r="L10" s="14" t="str">
        <x:f>IF(ISNUMBER(K10),INDEX('Benchmarks'!$S$7:$S$86,K10-6),"")</x:f>
      </x:c>
      <x:c r="M10" s="26" t="str">
        <x:f>IF(OR(A10="",COUNTIFS('Benchmarks'!$B$7:$B$86,A10,'Benchmarks'!$S$7:$S$86,"&gt;=1")=0),"",_xlfn.MAXIFS('Benchmarks'!$C$7:$C$86,'Benchmarks'!$B$7:$B$86,A10,'Benchmarks'!$S$7:$S$86,"&gt;=1"))</x:f>
      </x:c>
      <x:c r="N10" s="14" t="str">
        <x:f>IF(ISNUMBER(M10),_xlfn.MAXIFS('Benchmarks'!$V$7:$V$86,'Benchmarks'!$B$7:$B$86,A10,'Benchmarks'!$C$7:$C$86,M10,'Benchmarks'!$S$7:$S$86,"&gt;=1"),"")</x:f>
      </x:c>
      <x:c r="O10" s="14" t="str">
        <x:f>IF(AND(ISNUMBER(M10),Home!$J$4-M10&lt;=Guide!$B$4),W10,"")</x:f>
      </x:c>
      <x:c r="P10" s="14" t="str">
        <x:f>IF(A10="","",IF(NOT(ISNUMBER(M10)),"Not assessed",IF(O10="","Review due",IF(COUNTIFS('Benchmarks'!$B$7:$B$86,A10,'Benchmarks'!$S$7:$S$86,"&gt;=1")&gt;=2,"Revisited","Provisional"))))</x:f>
      </x:c>
      <x:c r="Q10" s="14" t="str">
        <x:f>IF(A10="","",COUNTIF('Skill Log'!$B$7:$B$206,A10))</x:f>
      </x:c>
      <x:c r="R10" s="14" t="str">
        <x:f>IF(A10="","",COUNTIFS('Reviews'!$J$7:$J$206,A10,'Reviews'!$K$7:$K$206,"Yes"))</x:f>
      </x:c>
      <x:c r="S10" s="14" t="str">
        <x:f>IF(A10="","",C10&amp;"-"&amp;IF(O10="","check",O10))</x:f>
      </x:c>
      <x:c r="T10" s="14" t="str">
        <x:f>IF(A10="","",IF(COUNTIF(Routes!$A$7:$A$21,S10)=1,INDEX(Routes!$D$7:$D$21,MATCH(S10,Routes!$A$7:$A$21,0)),"Check course"))</x:f>
      </x:c>
      <x:c r="U10" s="14" t="str">
        <x:f>IF(A10="","",COUNTIF($C$7:C10,C10))</x:f>
      </x:c>
      <x:c r="V10" s="14" t="str">
        <x:f>IF(A10="","",C10&amp;"-"&amp;U10)</x:f>
      </x:c>
      <x:c r="W10" s="14" t="str">
        <x:f>IF(ISNUMBER(N10),INDEX('Benchmarks'!$S$7:$S$86,N10-6),"")</x:f>
      </x:c>
      <x:c r="X10" s="26" t="str">
        <x:f>IF(ISNUMBER(M10),M10+Guide!$B$4,"")</x:f>
      </x:c>
    </x:row>
    <x:row r="11" ht="52" customHeight="1">
      <x:c r="A11" s="21"/>
      <x:c r="B11" s="21"/>
      <x:c r="C11" s="21"/>
      <x:c r="D11" s="21"/>
      <x:c r="E11" s="21"/>
      <x:c r="F11" s="21"/>
      <x:c r="G11" s="21"/>
      <x:c r="H11" s="21"/>
      <x:c r="I11" s="21"/>
      <x:c r="J11" s="25" t="str">
        <x:f>IF(OR(A11="",COUNTIFS('Benchmarks'!$B$7:$B$86,A11,'Benchmarks'!$S$7:$S$86,"&gt;=1")=0),"",_xlfn.MINIFS('Benchmarks'!$C$7:$C$86,'Benchmarks'!$B$7:$B$86,A11,'Benchmarks'!$S$7:$S$86,"&gt;=1"))</x:f>
      </x:c>
      <x:c r="K11" s="15" t="str">
        <x:f>IF(ISNUMBER(J11),_xlfn.MAXIFS('Benchmarks'!$V$7:$V$86,'Benchmarks'!$B$7:$B$86,A11,'Benchmarks'!$C$7:$C$86,J11,'Benchmarks'!$S$7:$S$86,"&gt;=1"),"")</x:f>
      </x:c>
      <x:c r="L11" s="15" t="str">
        <x:f>IF(ISNUMBER(K11),INDEX('Benchmarks'!$S$7:$S$86,K11-6),"")</x:f>
      </x:c>
      <x:c r="M11" s="25" t="str">
        <x:f>IF(OR(A11="",COUNTIFS('Benchmarks'!$B$7:$B$86,A11,'Benchmarks'!$S$7:$S$86,"&gt;=1")=0),"",_xlfn.MAXIFS('Benchmarks'!$C$7:$C$86,'Benchmarks'!$B$7:$B$86,A11,'Benchmarks'!$S$7:$S$86,"&gt;=1"))</x:f>
      </x:c>
      <x:c r="N11" s="15" t="str">
        <x:f>IF(ISNUMBER(M11),_xlfn.MAXIFS('Benchmarks'!$V$7:$V$86,'Benchmarks'!$B$7:$B$86,A11,'Benchmarks'!$C$7:$C$86,M11,'Benchmarks'!$S$7:$S$86,"&gt;=1"),"")</x:f>
      </x:c>
      <x:c r="O11" s="15" t="str">
        <x:f>IF(AND(ISNUMBER(M11),Home!$J$4-M11&lt;=Guide!$B$4),W11,"")</x:f>
      </x:c>
      <x:c r="P11" s="15" t="str">
        <x:f>IF(A11="","",IF(NOT(ISNUMBER(M11)),"Not assessed",IF(O11="","Review due",IF(COUNTIFS('Benchmarks'!$B$7:$B$86,A11,'Benchmarks'!$S$7:$S$86,"&gt;=1")&gt;=2,"Revisited","Provisional"))))</x:f>
      </x:c>
      <x:c r="Q11" s="15" t="str">
        <x:f>IF(A11="","",COUNTIF('Skill Log'!$B$7:$B$206,A11))</x:f>
      </x:c>
      <x:c r="R11" s="15" t="str">
        <x:f>IF(A11="","",COUNTIFS('Reviews'!$J$7:$J$206,A11,'Reviews'!$K$7:$K$206,"Yes"))</x:f>
      </x:c>
      <x:c r="S11" s="15" t="str">
        <x:f>IF(A11="","",C11&amp;"-"&amp;IF(O11="","check",O11))</x:f>
      </x:c>
      <x:c r="T11" s="15" t="str">
        <x:f>IF(A11="","",IF(COUNTIF(Routes!$A$7:$A$21,S11)=1,INDEX(Routes!$D$7:$D$21,MATCH(S11,Routes!$A$7:$A$21,0)),"Check course"))</x:f>
      </x:c>
      <x:c r="U11" s="15" t="str">
        <x:f>IF(A11="","",COUNTIF($C$7:C11,C11))</x:f>
      </x:c>
      <x:c r="V11" s="15" t="str">
        <x:f>IF(A11="","",C11&amp;"-"&amp;U11)</x:f>
      </x:c>
      <x:c r="W11" s="15" t="str">
        <x:f>IF(ISNUMBER(N11),INDEX('Benchmarks'!$S$7:$S$86,N11-6),"")</x:f>
      </x:c>
      <x:c r="X11" s="25" t="str">
        <x:f>IF(ISNUMBER(M11),M11+Guide!$B$4,"")</x:f>
      </x:c>
    </x:row>
    <x:row r="12" ht="52" customHeight="1">
      <x:c r="A12" s="21"/>
      <x:c r="B12" s="21"/>
      <x:c r="C12" s="21"/>
      <x:c r="D12" s="21"/>
      <x:c r="E12" s="21"/>
      <x:c r="F12" s="21"/>
      <x:c r="G12" s="21"/>
      <x:c r="H12" s="21"/>
      <x:c r="I12" s="21"/>
      <x:c r="J12" s="26" t="str">
        <x:f>IF(OR(A12="",COUNTIFS('Benchmarks'!$B$7:$B$86,A12,'Benchmarks'!$S$7:$S$86,"&gt;=1")=0),"",_xlfn.MINIFS('Benchmarks'!$C$7:$C$86,'Benchmarks'!$B$7:$B$86,A12,'Benchmarks'!$S$7:$S$86,"&gt;=1"))</x:f>
      </x:c>
      <x:c r="K12" s="14" t="str">
        <x:f>IF(ISNUMBER(J12),_xlfn.MAXIFS('Benchmarks'!$V$7:$V$86,'Benchmarks'!$B$7:$B$86,A12,'Benchmarks'!$C$7:$C$86,J12,'Benchmarks'!$S$7:$S$86,"&gt;=1"),"")</x:f>
      </x:c>
      <x:c r="L12" s="14" t="str">
        <x:f>IF(ISNUMBER(K12),INDEX('Benchmarks'!$S$7:$S$86,K12-6),"")</x:f>
      </x:c>
      <x:c r="M12" s="26" t="str">
        <x:f>IF(OR(A12="",COUNTIFS('Benchmarks'!$B$7:$B$86,A12,'Benchmarks'!$S$7:$S$86,"&gt;=1")=0),"",_xlfn.MAXIFS('Benchmarks'!$C$7:$C$86,'Benchmarks'!$B$7:$B$86,A12,'Benchmarks'!$S$7:$S$86,"&gt;=1"))</x:f>
      </x:c>
      <x:c r="N12" s="14" t="str">
        <x:f>IF(ISNUMBER(M12),_xlfn.MAXIFS('Benchmarks'!$V$7:$V$86,'Benchmarks'!$B$7:$B$86,A12,'Benchmarks'!$C$7:$C$86,M12,'Benchmarks'!$S$7:$S$86,"&gt;=1"),"")</x:f>
      </x:c>
      <x:c r="O12" s="14" t="str">
        <x:f>IF(AND(ISNUMBER(M12),Home!$J$4-M12&lt;=Guide!$B$4),W12,"")</x:f>
      </x:c>
      <x:c r="P12" s="14" t="str">
        <x:f>IF(A12="","",IF(NOT(ISNUMBER(M12)),"Not assessed",IF(O12="","Review due",IF(COUNTIFS('Benchmarks'!$B$7:$B$86,A12,'Benchmarks'!$S$7:$S$86,"&gt;=1")&gt;=2,"Revisited","Provisional"))))</x:f>
      </x:c>
      <x:c r="Q12" s="14" t="str">
        <x:f>IF(A12="","",COUNTIF('Skill Log'!$B$7:$B$206,A12))</x:f>
      </x:c>
      <x:c r="R12" s="14" t="str">
        <x:f>IF(A12="","",COUNTIFS('Reviews'!$J$7:$J$206,A12,'Reviews'!$K$7:$K$206,"Yes"))</x:f>
      </x:c>
      <x:c r="S12" s="14" t="str">
        <x:f>IF(A12="","",C12&amp;"-"&amp;IF(O12="","check",O12))</x:f>
      </x:c>
      <x:c r="T12" s="14" t="str">
        <x:f>IF(A12="","",IF(COUNTIF(Routes!$A$7:$A$21,S12)=1,INDEX(Routes!$D$7:$D$21,MATCH(S12,Routes!$A$7:$A$21,0)),"Check course"))</x:f>
      </x:c>
      <x:c r="U12" s="14" t="str">
        <x:f>IF(A12="","",COUNTIF($C$7:C12,C12))</x:f>
      </x:c>
      <x:c r="V12" s="14" t="str">
        <x:f>IF(A12="","",C12&amp;"-"&amp;U12)</x:f>
      </x:c>
      <x:c r="W12" s="14" t="str">
        <x:f>IF(ISNUMBER(N12),INDEX('Benchmarks'!$S$7:$S$86,N12-6),"")</x:f>
      </x:c>
      <x:c r="X12" s="26" t="str">
        <x:f>IF(ISNUMBER(M12),M12+Guide!$B$4,"")</x:f>
      </x:c>
    </x:row>
    <x:row r="13" ht="52" customHeight="1">
      <x:c r="A13" s="21"/>
      <x:c r="B13" s="21"/>
      <x:c r="C13" s="21"/>
      <x:c r="D13" s="21"/>
      <x:c r="E13" s="21"/>
      <x:c r="F13" s="21"/>
      <x:c r="G13" s="21"/>
      <x:c r="H13" s="21"/>
      <x:c r="I13" s="21"/>
      <x:c r="J13" s="25" t="str">
        <x:f>IF(OR(A13="",COUNTIFS('Benchmarks'!$B$7:$B$86,A13,'Benchmarks'!$S$7:$S$86,"&gt;=1")=0),"",_xlfn.MINIFS('Benchmarks'!$C$7:$C$86,'Benchmarks'!$B$7:$B$86,A13,'Benchmarks'!$S$7:$S$86,"&gt;=1"))</x:f>
      </x:c>
      <x:c r="K13" s="15" t="str">
        <x:f>IF(ISNUMBER(J13),_xlfn.MAXIFS('Benchmarks'!$V$7:$V$86,'Benchmarks'!$B$7:$B$86,A13,'Benchmarks'!$C$7:$C$86,J13,'Benchmarks'!$S$7:$S$86,"&gt;=1"),"")</x:f>
      </x:c>
      <x:c r="L13" s="15" t="str">
        <x:f>IF(ISNUMBER(K13),INDEX('Benchmarks'!$S$7:$S$86,K13-6),"")</x:f>
      </x:c>
      <x:c r="M13" s="25" t="str">
        <x:f>IF(OR(A13="",COUNTIFS('Benchmarks'!$B$7:$B$86,A13,'Benchmarks'!$S$7:$S$86,"&gt;=1")=0),"",_xlfn.MAXIFS('Benchmarks'!$C$7:$C$86,'Benchmarks'!$B$7:$B$86,A13,'Benchmarks'!$S$7:$S$86,"&gt;=1"))</x:f>
      </x:c>
      <x:c r="N13" s="15" t="str">
        <x:f>IF(ISNUMBER(M13),_xlfn.MAXIFS('Benchmarks'!$V$7:$V$86,'Benchmarks'!$B$7:$B$86,A13,'Benchmarks'!$C$7:$C$86,M13,'Benchmarks'!$S$7:$S$86,"&gt;=1"),"")</x:f>
      </x:c>
      <x:c r="O13" s="15" t="str">
        <x:f>IF(AND(ISNUMBER(M13),Home!$J$4-M13&lt;=Guide!$B$4),W13,"")</x:f>
      </x:c>
      <x:c r="P13" s="15" t="str">
        <x:f>IF(A13="","",IF(NOT(ISNUMBER(M13)),"Not assessed",IF(O13="","Review due",IF(COUNTIFS('Benchmarks'!$B$7:$B$86,A13,'Benchmarks'!$S$7:$S$86,"&gt;=1")&gt;=2,"Revisited","Provisional"))))</x:f>
      </x:c>
      <x:c r="Q13" s="15" t="str">
        <x:f>IF(A13="","",COUNTIF('Skill Log'!$B$7:$B$206,A13))</x:f>
      </x:c>
      <x:c r="R13" s="15" t="str">
        <x:f>IF(A13="","",COUNTIFS('Reviews'!$J$7:$J$206,A13,'Reviews'!$K$7:$K$206,"Yes"))</x:f>
      </x:c>
      <x:c r="S13" s="15" t="str">
        <x:f>IF(A13="","",C13&amp;"-"&amp;IF(O13="","check",O13))</x:f>
      </x:c>
      <x:c r="T13" s="15" t="str">
        <x:f>IF(A13="","",IF(COUNTIF(Routes!$A$7:$A$21,S13)=1,INDEX(Routes!$D$7:$D$21,MATCH(S13,Routes!$A$7:$A$21,0)),"Check course"))</x:f>
      </x:c>
      <x:c r="U13" s="15" t="str">
        <x:f>IF(A13="","",COUNTIF($C$7:C13,C13))</x:f>
      </x:c>
      <x:c r="V13" s="15" t="str">
        <x:f>IF(A13="","",C13&amp;"-"&amp;U13)</x:f>
      </x:c>
      <x:c r="W13" s="15" t="str">
        <x:f>IF(ISNUMBER(N13),INDEX('Benchmarks'!$S$7:$S$86,N13-6),"")</x:f>
      </x:c>
      <x:c r="X13" s="25" t="str">
        <x:f>IF(ISNUMBER(M13),M13+Guide!$B$4,"")</x:f>
      </x:c>
    </x:row>
    <x:row r="14" ht="52" customHeight="1">
      <x:c r="A14" s="21"/>
      <x:c r="B14" s="21"/>
      <x:c r="C14" s="21"/>
      <x:c r="D14" s="21"/>
      <x:c r="E14" s="21"/>
      <x:c r="F14" s="21"/>
      <x:c r="G14" s="21"/>
      <x:c r="H14" s="21"/>
      <x:c r="I14" s="21"/>
      <x:c r="J14" s="26" t="str">
        <x:f>IF(OR(A14="",COUNTIFS('Benchmarks'!$B$7:$B$86,A14,'Benchmarks'!$S$7:$S$86,"&gt;=1")=0),"",_xlfn.MINIFS('Benchmarks'!$C$7:$C$86,'Benchmarks'!$B$7:$B$86,A14,'Benchmarks'!$S$7:$S$86,"&gt;=1"))</x:f>
      </x:c>
      <x:c r="K14" s="14" t="str">
        <x:f>IF(ISNUMBER(J14),_xlfn.MAXIFS('Benchmarks'!$V$7:$V$86,'Benchmarks'!$B$7:$B$86,A14,'Benchmarks'!$C$7:$C$86,J14,'Benchmarks'!$S$7:$S$86,"&gt;=1"),"")</x:f>
      </x:c>
      <x:c r="L14" s="14" t="str">
        <x:f>IF(ISNUMBER(K14),INDEX('Benchmarks'!$S$7:$S$86,K14-6),"")</x:f>
      </x:c>
      <x:c r="M14" s="26" t="str">
        <x:f>IF(OR(A14="",COUNTIFS('Benchmarks'!$B$7:$B$86,A14,'Benchmarks'!$S$7:$S$86,"&gt;=1")=0),"",_xlfn.MAXIFS('Benchmarks'!$C$7:$C$86,'Benchmarks'!$B$7:$B$86,A14,'Benchmarks'!$S$7:$S$86,"&gt;=1"))</x:f>
      </x:c>
      <x:c r="N14" s="14" t="str">
        <x:f>IF(ISNUMBER(M14),_xlfn.MAXIFS('Benchmarks'!$V$7:$V$86,'Benchmarks'!$B$7:$B$86,A14,'Benchmarks'!$C$7:$C$86,M14,'Benchmarks'!$S$7:$S$86,"&gt;=1"),"")</x:f>
      </x:c>
      <x:c r="O14" s="14" t="str">
        <x:f>IF(AND(ISNUMBER(M14),Home!$J$4-M14&lt;=Guide!$B$4),W14,"")</x:f>
      </x:c>
      <x:c r="P14" s="14" t="str">
        <x:f>IF(A14="","",IF(NOT(ISNUMBER(M14)),"Not assessed",IF(O14="","Review due",IF(COUNTIFS('Benchmarks'!$B$7:$B$86,A14,'Benchmarks'!$S$7:$S$86,"&gt;=1")&gt;=2,"Revisited","Provisional"))))</x:f>
      </x:c>
      <x:c r="Q14" s="14" t="str">
        <x:f>IF(A14="","",COUNTIF('Skill Log'!$B$7:$B$206,A14))</x:f>
      </x:c>
      <x:c r="R14" s="14" t="str">
        <x:f>IF(A14="","",COUNTIFS('Reviews'!$J$7:$J$206,A14,'Reviews'!$K$7:$K$206,"Yes"))</x:f>
      </x:c>
      <x:c r="S14" s="14" t="str">
        <x:f>IF(A14="","",C14&amp;"-"&amp;IF(O14="","check",O14))</x:f>
      </x:c>
      <x:c r="T14" s="14" t="str">
        <x:f>IF(A14="","",IF(COUNTIF(Routes!$A$7:$A$21,S14)=1,INDEX(Routes!$D$7:$D$21,MATCH(S14,Routes!$A$7:$A$21,0)),"Check course"))</x:f>
      </x:c>
      <x:c r="U14" s="14" t="str">
        <x:f>IF(A14="","",COUNTIF($C$7:C14,C14))</x:f>
      </x:c>
      <x:c r="V14" s="14" t="str">
        <x:f>IF(A14="","",C14&amp;"-"&amp;U14)</x:f>
      </x:c>
      <x:c r="W14" s="14" t="str">
        <x:f>IF(ISNUMBER(N14),INDEX('Benchmarks'!$S$7:$S$86,N14-6),"")</x:f>
      </x:c>
      <x:c r="X14" s="26" t="str">
        <x:f>IF(ISNUMBER(M14),M14+Guide!$B$4,"")</x:f>
      </x:c>
    </x:row>
    <x:row r="15" ht="52" customHeight="1">
      <x:c r="A15" s="21"/>
      <x:c r="B15" s="21"/>
      <x:c r="C15" s="21"/>
      <x:c r="D15" s="21"/>
      <x:c r="E15" s="21"/>
      <x:c r="F15" s="21"/>
      <x:c r="G15" s="21"/>
      <x:c r="H15" s="21"/>
      <x:c r="I15" s="21"/>
      <x:c r="J15" s="25" t="str">
        <x:f>IF(OR(A15="",COUNTIFS('Benchmarks'!$B$7:$B$86,A15,'Benchmarks'!$S$7:$S$86,"&gt;=1")=0),"",_xlfn.MINIFS('Benchmarks'!$C$7:$C$86,'Benchmarks'!$B$7:$B$86,A15,'Benchmarks'!$S$7:$S$86,"&gt;=1"))</x:f>
      </x:c>
      <x:c r="K15" s="15" t="str">
        <x:f>IF(ISNUMBER(J15),_xlfn.MAXIFS('Benchmarks'!$V$7:$V$86,'Benchmarks'!$B$7:$B$86,A15,'Benchmarks'!$C$7:$C$86,J15,'Benchmarks'!$S$7:$S$86,"&gt;=1"),"")</x:f>
      </x:c>
      <x:c r="L15" s="15" t="str">
        <x:f>IF(ISNUMBER(K15),INDEX('Benchmarks'!$S$7:$S$86,K15-6),"")</x:f>
      </x:c>
      <x:c r="M15" s="25" t="str">
        <x:f>IF(OR(A15="",COUNTIFS('Benchmarks'!$B$7:$B$86,A15,'Benchmarks'!$S$7:$S$86,"&gt;=1")=0),"",_xlfn.MAXIFS('Benchmarks'!$C$7:$C$86,'Benchmarks'!$B$7:$B$86,A15,'Benchmarks'!$S$7:$S$86,"&gt;=1"))</x:f>
      </x:c>
      <x:c r="N15" s="15" t="str">
        <x:f>IF(ISNUMBER(M15),_xlfn.MAXIFS('Benchmarks'!$V$7:$V$86,'Benchmarks'!$B$7:$B$86,A15,'Benchmarks'!$C$7:$C$86,M15,'Benchmarks'!$S$7:$S$86,"&gt;=1"),"")</x:f>
      </x:c>
      <x:c r="O15" s="15" t="str">
        <x:f>IF(AND(ISNUMBER(M15),Home!$J$4-M15&lt;=Guide!$B$4),W15,"")</x:f>
      </x:c>
      <x:c r="P15" s="15" t="str">
        <x:f>IF(A15="","",IF(NOT(ISNUMBER(M15)),"Not assessed",IF(O15="","Review due",IF(COUNTIFS('Benchmarks'!$B$7:$B$86,A15,'Benchmarks'!$S$7:$S$86,"&gt;=1")&gt;=2,"Revisited","Provisional"))))</x:f>
      </x:c>
      <x:c r="Q15" s="15" t="str">
        <x:f>IF(A15="","",COUNTIF('Skill Log'!$B$7:$B$206,A15))</x:f>
      </x:c>
      <x:c r="R15" s="15" t="str">
        <x:f>IF(A15="","",COUNTIFS('Reviews'!$J$7:$J$206,A15,'Reviews'!$K$7:$K$206,"Yes"))</x:f>
      </x:c>
      <x:c r="S15" s="15" t="str">
        <x:f>IF(A15="","",C15&amp;"-"&amp;IF(O15="","check",O15))</x:f>
      </x:c>
      <x:c r="T15" s="15" t="str">
        <x:f>IF(A15="","",IF(COUNTIF(Routes!$A$7:$A$21,S15)=1,INDEX(Routes!$D$7:$D$21,MATCH(S15,Routes!$A$7:$A$21,0)),"Check course"))</x:f>
      </x:c>
      <x:c r="U15" s="15" t="str">
        <x:f>IF(A15="","",COUNTIF($C$7:C15,C15))</x:f>
      </x:c>
      <x:c r="V15" s="15" t="str">
        <x:f>IF(A15="","",C15&amp;"-"&amp;U15)</x:f>
      </x:c>
      <x:c r="W15" s="15" t="str">
        <x:f>IF(ISNUMBER(N15),INDEX('Benchmarks'!$S$7:$S$86,N15-6),"")</x:f>
      </x:c>
      <x:c r="X15" s="25" t="str">
        <x:f>IF(ISNUMBER(M15),M15+Guide!$B$4,"")</x:f>
      </x:c>
    </x:row>
    <x:row r="16" ht="52" customHeight="1">
      <x:c r="A16" s="21"/>
      <x:c r="B16" s="21"/>
      <x:c r="C16" s="21"/>
      <x:c r="D16" s="21"/>
      <x:c r="E16" s="21"/>
      <x:c r="F16" s="21"/>
      <x:c r="G16" s="21"/>
      <x:c r="H16" s="21"/>
      <x:c r="I16" s="21"/>
      <x:c r="J16" s="26" t="str">
        <x:f>IF(OR(A16="",COUNTIFS('Benchmarks'!$B$7:$B$86,A16,'Benchmarks'!$S$7:$S$86,"&gt;=1")=0),"",_xlfn.MINIFS('Benchmarks'!$C$7:$C$86,'Benchmarks'!$B$7:$B$86,A16,'Benchmarks'!$S$7:$S$86,"&gt;=1"))</x:f>
      </x:c>
      <x:c r="K16" s="14" t="str">
        <x:f>IF(ISNUMBER(J16),_xlfn.MAXIFS('Benchmarks'!$V$7:$V$86,'Benchmarks'!$B$7:$B$86,A16,'Benchmarks'!$C$7:$C$86,J16,'Benchmarks'!$S$7:$S$86,"&gt;=1"),"")</x:f>
      </x:c>
      <x:c r="L16" s="14" t="str">
        <x:f>IF(ISNUMBER(K16),INDEX('Benchmarks'!$S$7:$S$86,K16-6),"")</x:f>
      </x:c>
      <x:c r="M16" s="26" t="str">
        <x:f>IF(OR(A16="",COUNTIFS('Benchmarks'!$B$7:$B$86,A16,'Benchmarks'!$S$7:$S$86,"&gt;=1")=0),"",_xlfn.MAXIFS('Benchmarks'!$C$7:$C$86,'Benchmarks'!$B$7:$B$86,A16,'Benchmarks'!$S$7:$S$86,"&gt;=1"))</x:f>
      </x:c>
      <x:c r="N16" s="14" t="str">
        <x:f>IF(ISNUMBER(M16),_xlfn.MAXIFS('Benchmarks'!$V$7:$V$86,'Benchmarks'!$B$7:$B$86,A16,'Benchmarks'!$C$7:$C$86,M16,'Benchmarks'!$S$7:$S$86,"&gt;=1"),"")</x:f>
      </x:c>
      <x:c r="O16" s="14" t="str">
        <x:f>IF(AND(ISNUMBER(M16),Home!$J$4-M16&lt;=Guide!$B$4),W16,"")</x:f>
      </x:c>
      <x:c r="P16" s="14" t="str">
        <x:f>IF(A16="","",IF(NOT(ISNUMBER(M16)),"Not assessed",IF(O16="","Review due",IF(COUNTIFS('Benchmarks'!$B$7:$B$86,A16,'Benchmarks'!$S$7:$S$86,"&gt;=1")&gt;=2,"Revisited","Provisional"))))</x:f>
      </x:c>
      <x:c r="Q16" s="14" t="str">
        <x:f>IF(A16="","",COUNTIF('Skill Log'!$B$7:$B$206,A16))</x:f>
      </x:c>
      <x:c r="R16" s="14" t="str">
        <x:f>IF(A16="","",COUNTIFS('Reviews'!$J$7:$J$206,A16,'Reviews'!$K$7:$K$206,"Yes"))</x:f>
      </x:c>
      <x:c r="S16" s="14" t="str">
        <x:f>IF(A16="","",C16&amp;"-"&amp;IF(O16="","check",O16))</x:f>
      </x:c>
      <x:c r="T16" s="14" t="str">
        <x:f>IF(A16="","",IF(COUNTIF(Routes!$A$7:$A$21,S16)=1,INDEX(Routes!$D$7:$D$21,MATCH(S16,Routes!$A$7:$A$21,0)),"Check course"))</x:f>
      </x:c>
      <x:c r="U16" s="14" t="str">
        <x:f>IF(A16="","",COUNTIF($C$7:C16,C16))</x:f>
      </x:c>
      <x:c r="V16" s="14" t="str">
        <x:f>IF(A16="","",C16&amp;"-"&amp;U16)</x:f>
      </x:c>
      <x:c r="W16" s="14" t="str">
        <x:f>IF(ISNUMBER(N16),INDEX('Benchmarks'!$S$7:$S$86,N16-6),"")</x:f>
      </x:c>
      <x:c r="X16" s="26" t="str">
        <x:f>IF(ISNUMBER(M16),M16+Guide!$B$4,"")</x:f>
      </x:c>
    </x:row>
    <x:row r="17" ht="52" customHeight="1">
      <x:c r="A17" s="21"/>
      <x:c r="B17" s="21"/>
      <x:c r="C17" s="21"/>
      <x:c r="D17" s="21"/>
      <x:c r="E17" s="21"/>
      <x:c r="F17" s="21"/>
      <x:c r="G17" s="21"/>
      <x:c r="H17" s="21"/>
      <x:c r="I17" s="21"/>
      <x:c r="J17" s="25" t="str">
        <x:f>IF(OR(A17="",COUNTIFS('Benchmarks'!$B$7:$B$86,A17,'Benchmarks'!$S$7:$S$86,"&gt;=1")=0),"",_xlfn.MINIFS('Benchmarks'!$C$7:$C$86,'Benchmarks'!$B$7:$B$86,A17,'Benchmarks'!$S$7:$S$86,"&gt;=1"))</x:f>
      </x:c>
      <x:c r="K17" s="15" t="str">
        <x:f>IF(ISNUMBER(J17),_xlfn.MAXIFS('Benchmarks'!$V$7:$V$86,'Benchmarks'!$B$7:$B$86,A17,'Benchmarks'!$C$7:$C$86,J17,'Benchmarks'!$S$7:$S$86,"&gt;=1"),"")</x:f>
      </x:c>
      <x:c r="L17" s="15" t="str">
        <x:f>IF(ISNUMBER(K17),INDEX('Benchmarks'!$S$7:$S$86,K17-6),"")</x:f>
      </x:c>
      <x:c r="M17" s="25" t="str">
        <x:f>IF(OR(A17="",COUNTIFS('Benchmarks'!$B$7:$B$86,A17,'Benchmarks'!$S$7:$S$86,"&gt;=1")=0),"",_xlfn.MAXIFS('Benchmarks'!$C$7:$C$86,'Benchmarks'!$B$7:$B$86,A17,'Benchmarks'!$S$7:$S$86,"&gt;=1"))</x:f>
      </x:c>
      <x:c r="N17" s="15" t="str">
        <x:f>IF(ISNUMBER(M17),_xlfn.MAXIFS('Benchmarks'!$V$7:$V$86,'Benchmarks'!$B$7:$B$86,A17,'Benchmarks'!$C$7:$C$86,M17,'Benchmarks'!$S$7:$S$86,"&gt;=1"),"")</x:f>
      </x:c>
      <x:c r="O17" s="15" t="str">
        <x:f>IF(AND(ISNUMBER(M17),Home!$J$4-M17&lt;=Guide!$B$4),W17,"")</x:f>
      </x:c>
      <x:c r="P17" s="15" t="str">
        <x:f>IF(A17="","",IF(NOT(ISNUMBER(M17)),"Not assessed",IF(O17="","Review due",IF(COUNTIFS('Benchmarks'!$B$7:$B$86,A17,'Benchmarks'!$S$7:$S$86,"&gt;=1")&gt;=2,"Revisited","Provisional"))))</x:f>
      </x:c>
      <x:c r="Q17" s="15" t="str">
        <x:f>IF(A17="","",COUNTIF('Skill Log'!$B$7:$B$206,A17))</x:f>
      </x:c>
      <x:c r="R17" s="15" t="str">
        <x:f>IF(A17="","",COUNTIFS('Reviews'!$J$7:$J$206,A17,'Reviews'!$K$7:$K$206,"Yes"))</x:f>
      </x:c>
      <x:c r="S17" s="15" t="str">
        <x:f>IF(A17="","",C17&amp;"-"&amp;IF(O17="","check",O17))</x:f>
      </x:c>
      <x:c r="T17" s="15" t="str">
        <x:f>IF(A17="","",IF(COUNTIF(Routes!$A$7:$A$21,S17)=1,INDEX(Routes!$D$7:$D$21,MATCH(S17,Routes!$A$7:$A$21,0)),"Check course"))</x:f>
      </x:c>
      <x:c r="U17" s="15" t="str">
        <x:f>IF(A17="","",COUNTIF($C$7:C17,C17))</x:f>
      </x:c>
      <x:c r="V17" s="15" t="str">
        <x:f>IF(A17="","",C17&amp;"-"&amp;U17)</x:f>
      </x:c>
      <x:c r="W17" s="15" t="str">
        <x:f>IF(ISNUMBER(N17),INDEX('Benchmarks'!$S$7:$S$86,N17-6),"")</x:f>
      </x:c>
      <x:c r="X17" s="25" t="str">
        <x:f>IF(ISNUMBER(M17),M17+Guide!$B$4,"")</x:f>
      </x:c>
    </x:row>
    <x:row r="18" ht="52" customHeight="1">
      <x:c r="A18" s="21"/>
      <x:c r="B18" s="21"/>
      <x:c r="C18" s="21"/>
      <x:c r="D18" s="21"/>
      <x:c r="E18" s="21"/>
      <x:c r="F18" s="21"/>
      <x:c r="G18" s="21"/>
      <x:c r="H18" s="21"/>
      <x:c r="I18" s="21"/>
      <x:c r="J18" s="26" t="str">
        <x:f>IF(OR(A18="",COUNTIFS('Benchmarks'!$B$7:$B$86,A18,'Benchmarks'!$S$7:$S$86,"&gt;=1")=0),"",_xlfn.MINIFS('Benchmarks'!$C$7:$C$86,'Benchmarks'!$B$7:$B$86,A18,'Benchmarks'!$S$7:$S$86,"&gt;=1"))</x:f>
      </x:c>
      <x:c r="K18" s="14" t="str">
        <x:f>IF(ISNUMBER(J18),_xlfn.MAXIFS('Benchmarks'!$V$7:$V$86,'Benchmarks'!$B$7:$B$86,A18,'Benchmarks'!$C$7:$C$86,J18,'Benchmarks'!$S$7:$S$86,"&gt;=1"),"")</x:f>
      </x:c>
      <x:c r="L18" s="14" t="str">
        <x:f>IF(ISNUMBER(K18),INDEX('Benchmarks'!$S$7:$S$86,K18-6),"")</x:f>
      </x:c>
      <x:c r="M18" s="26" t="str">
        <x:f>IF(OR(A18="",COUNTIFS('Benchmarks'!$B$7:$B$86,A18,'Benchmarks'!$S$7:$S$86,"&gt;=1")=0),"",_xlfn.MAXIFS('Benchmarks'!$C$7:$C$86,'Benchmarks'!$B$7:$B$86,A18,'Benchmarks'!$S$7:$S$86,"&gt;=1"))</x:f>
      </x:c>
      <x:c r="N18" s="14" t="str">
        <x:f>IF(ISNUMBER(M18),_xlfn.MAXIFS('Benchmarks'!$V$7:$V$86,'Benchmarks'!$B$7:$B$86,A18,'Benchmarks'!$C$7:$C$86,M18,'Benchmarks'!$S$7:$S$86,"&gt;=1"),"")</x:f>
      </x:c>
      <x:c r="O18" s="14" t="str">
        <x:f>IF(AND(ISNUMBER(M18),Home!$J$4-M18&lt;=Guide!$B$4),W18,"")</x:f>
      </x:c>
      <x:c r="P18" s="14" t="str">
        <x:f>IF(A18="","",IF(NOT(ISNUMBER(M18)),"Not assessed",IF(O18="","Review due",IF(COUNTIFS('Benchmarks'!$B$7:$B$86,A18,'Benchmarks'!$S$7:$S$86,"&gt;=1")&gt;=2,"Revisited","Provisional"))))</x:f>
      </x:c>
      <x:c r="Q18" s="14" t="str">
        <x:f>IF(A18="","",COUNTIF('Skill Log'!$B$7:$B$206,A18))</x:f>
      </x:c>
      <x:c r="R18" s="14" t="str">
        <x:f>IF(A18="","",COUNTIFS('Reviews'!$J$7:$J$206,A18,'Reviews'!$K$7:$K$206,"Yes"))</x:f>
      </x:c>
      <x:c r="S18" s="14" t="str">
        <x:f>IF(A18="","",C18&amp;"-"&amp;IF(O18="","check",O18))</x:f>
      </x:c>
      <x:c r="T18" s="14" t="str">
        <x:f>IF(A18="","",IF(COUNTIF(Routes!$A$7:$A$21,S18)=1,INDEX(Routes!$D$7:$D$21,MATCH(S18,Routes!$A$7:$A$21,0)),"Check course"))</x:f>
      </x:c>
      <x:c r="U18" s="14" t="str">
        <x:f>IF(A18="","",COUNTIF($C$7:C18,C18))</x:f>
      </x:c>
      <x:c r="V18" s="14" t="str">
        <x:f>IF(A18="","",C18&amp;"-"&amp;U18)</x:f>
      </x:c>
      <x:c r="W18" s="14" t="str">
        <x:f>IF(ISNUMBER(N18),INDEX('Benchmarks'!$S$7:$S$86,N18-6),"")</x:f>
      </x:c>
      <x:c r="X18" s="26" t="str">
        <x:f>IF(ISNUMBER(M18),M18+Guide!$B$4,"")</x:f>
      </x:c>
    </x:row>
    <x:row r="19" ht="52" customHeight="1">
      <x:c r="A19" s="21"/>
      <x:c r="B19" s="21"/>
      <x:c r="C19" s="21"/>
      <x:c r="D19" s="21"/>
      <x:c r="E19" s="21"/>
      <x:c r="F19" s="21"/>
      <x:c r="G19" s="21"/>
      <x:c r="H19" s="21"/>
      <x:c r="I19" s="21"/>
      <x:c r="J19" s="25" t="str">
        <x:f>IF(OR(A19="",COUNTIFS('Benchmarks'!$B$7:$B$86,A19,'Benchmarks'!$S$7:$S$86,"&gt;=1")=0),"",_xlfn.MINIFS('Benchmarks'!$C$7:$C$86,'Benchmarks'!$B$7:$B$86,A19,'Benchmarks'!$S$7:$S$86,"&gt;=1"))</x:f>
      </x:c>
      <x:c r="K19" s="15" t="str">
        <x:f>IF(ISNUMBER(J19),_xlfn.MAXIFS('Benchmarks'!$V$7:$V$86,'Benchmarks'!$B$7:$B$86,A19,'Benchmarks'!$C$7:$C$86,J19,'Benchmarks'!$S$7:$S$86,"&gt;=1"),"")</x:f>
      </x:c>
      <x:c r="L19" s="15" t="str">
        <x:f>IF(ISNUMBER(K19),INDEX('Benchmarks'!$S$7:$S$86,K19-6),"")</x:f>
      </x:c>
      <x:c r="M19" s="25" t="str">
        <x:f>IF(OR(A19="",COUNTIFS('Benchmarks'!$B$7:$B$86,A19,'Benchmarks'!$S$7:$S$86,"&gt;=1")=0),"",_xlfn.MAXIFS('Benchmarks'!$C$7:$C$86,'Benchmarks'!$B$7:$B$86,A19,'Benchmarks'!$S$7:$S$86,"&gt;=1"))</x:f>
      </x:c>
      <x:c r="N19" s="15" t="str">
        <x:f>IF(ISNUMBER(M19),_xlfn.MAXIFS('Benchmarks'!$V$7:$V$86,'Benchmarks'!$B$7:$B$86,A19,'Benchmarks'!$C$7:$C$86,M19,'Benchmarks'!$S$7:$S$86,"&gt;=1"),"")</x:f>
      </x:c>
      <x:c r="O19" s="15" t="str">
        <x:f>IF(AND(ISNUMBER(M19),Home!$J$4-M19&lt;=Guide!$B$4),W19,"")</x:f>
      </x:c>
      <x:c r="P19" s="15" t="str">
        <x:f>IF(A19="","",IF(NOT(ISNUMBER(M19)),"Not assessed",IF(O19="","Review due",IF(COUNTIFS('Benchmarks'!$B$7:$B$86,A19,'Benchmarks'!$S$7:$S$86,"&gt;=1")&gt;=2,"Revisited","Provisional"))))</x:f>
      </x:c>
      <x:c r="Q19" s="15" t="str">
        <x:f>IF(A19="","",COUNTIF('Skill Log'!$B$7:$B$206,A19))</x:f>
      </x:c>
      <x:c r="R19" s="15" t="str">
        <x:f>IF(A19="","",COUNTIFS('Reviews'!$J$7:$J$206,A19,'Reviews'!$K$7:$K$206,"Yes"))</x:f>
      </x:c>
      <x:c r="S19" s="15" t="str">
        <x:f>IF(A19="","",C19&amp;"-"&amp;IF(O19="","check",O19))</x:f>
      </x:c>
      <x:c r="T19" s="15" t="str">
        <x:f>IF(A19="","",IF(COUNTIF(Routes!$A$7:$A$21,S19)=1,INDEX(Routes!$D$7:$D$21,MATCH(S19,Routes!$A$7:$A$21,0)),"Check course"))</x:f>
      </x:c>
      <x:c r="U19" s="15" t="str">
        <x:f>IF(A19="","",COUNTIF($C$7:C19,C19))</x:f>
      </x:c>
      <x:c r="V19" s="15" t="str">
        <x:f>IF(A19="","",C19&amp;"-"&amp;U19)</x:f>
      </x:c>
      <x:c r="W19" s="15" t="str">
        <x:f>IF(ISNUMBER(N19),INDEX('Benchmarks'!$S$7:$S$86,N19-6),"")</x:f>
      </x:c>
      <x:c r="X19" s="25" t="str">
        <x:f>IF(ISNUMBER(M19),M19+Guide!$B$4,"")</x:f>
      </x:c>
    </x:row>
    <x:row r="20" ht="52" customHeight="1">
      <x:c r="A20" s="21"/>
      <x:c r="B20" s="21"/>
      <x:c r="C20" s="21"/>
      <x:c r="D20" s="21"/>
      <x:c r="E20" s="21"/>
      <x:c r="F20" s="21"/>
      <x:c r="G20" s="21"/>
      <x:c r="H20" s="21"/>
      <x:c r="I20" s="21"/>
      <x:c r="J20" s="26" t="str">
        <x:f>IF(OR(A20="",COUNTIFS('Benchmarks'!$B$7:$B$86,A20,'Benchmarks'!$S$7:$S$86,"&gt;=1")=0),"",_xlfn.MINIFS('Benchmarks'!$C$7:$C$86,'Benchmarks'!$B$7:$B$86,A20,'Benchmarks'!$S$7:$S$86,"&gt;=1"))</x:f>
      </x:c>
      <x:c r="K20" s="14" t="str">
        <x:f>IF(ISNUMBER(J20),_xlfn.MAXIFS('Benchmarks'!$V$7:$V$86,'Benchmarks'!$B$7:$B$86,A20,'Benchmarks'!$C$7:$C$86,J20,'Benchmarks'!$S$7:$S$86,"&gt;=1"),"")</x:f>
      </x:c>
      <x:c r="L20" s="14" t="str">
        <x:f>IF(ISNUMBER(K20),INDEX('Benchmarks'!$S$7:$S$86,K20-6),"")</x:f>
      </x:c>
      <x:c r="M20" s="26" t="str">
        <x:f>IF(OR(A20="",COUNTIFS('Benchmarks'!$B$7:$B$86,A20,'Benchmarks'!$S$7:$S$86,"&gt;=1")=0),"",_xlfn.MAXIFS('Benchmarks'!$C$7:$C$86,'Benchmarks'!$B$7:$B$86,A20,'Benchmarks'!$S$7:$S$86,"&gt;=1"))</x:f>
      </x:c>
      <x:c r="N20" s="14" t="str">
        <x:f>IF(ISNUMBER(M20),_xlfn.MAXIFS('Benchmarks'!$V$7:$V$86,'Benchmarks'!$B$7:$B$86,A20,'Benchmarks'!$C$7:$C$86,M20,'Benchmarks'!$S$7:$S$86,"&gt;=1"),"")</x:f>
      </x:c>
      <x:c r="O20" s="14" t="str">
        <x:f>IF(AND(ISNUMBER(M20),Home!$J$4-M20&lt;=Guide!$B$4),W20,"")</x:f>
      </x:c>
      <x:c r="P20" s="14" t="str">
        <x:f>IF(A20="","",IF(NOT(ISNUMBER(M20)),"Not assessed",IF(O20="","Review due",IF(COUNTIFS('Benchmarks'!$B$7:$B$86,A20,'Benchmarks'!$S$7:$S$86,"&gt;=1")&gt;=2,"Revisited","Provisional"))))</x:f>
      </x:c>
      <x:c r="Q20" s="14" t="str">
        <x:f>IF(A20="","",COUNTIF('Skill Log'!$B$7:$B$206,A20))</x:f>
      </x:c>
      <x:c r="R20" s="14" t="str">
        <x:f>IF(A20="","",COUNTIFS('Reviews'!$J$7:$J$206,A20,'Reviews'!$K$7:$K$206,"Yes"))</x:f>
      </x:c>
      <x:c r="S20" s="14" t="str">
        <x:f>IF(A20="","",C20&amp;"-"&amp;IF(O20="","check",O20))</x:f>
      </x:c>
      <x:c r="T20" s="14" t="str">
        <x:f>IF(A20="","",IF(COUNTIF(Routes!$A$7:$A$21,S20)=1,INDEX(Routes!$D$7:$D$21,MATCH(S20,Routes!$A$7:$A$21,0)),"Check course"))</x:f>
      </x:c>
      <x:c r="U20" s="14" t="str">
        <x:f>IF(A20="","",COUNTIF($C$7:C20,C20))</x:f>
      </x:c>
      <x:c r="V20" s="14" t="str">
        <x:f>IF(A20="","",C20&amp;"-"&amp;U20)</x:f>
      </x:c>
      <x:c r="W20" s="14" t="str">
        <x:f>IF(ISNUMBER(N20),INDEX('Benchmarks'!$S$7:$S$86,N20-6),"")</x:f>
      </x:c>
      <x:c r="X20" s="26" t="str">
        <x:f>IF(ISNUMBER(M20),M20+Guide!$B$4,"")</x:f>
      </x:c>
    </x:row>
    <x:row r="21" ht="52" customHeight="1">
      <x:c r="A21" s="21"/>
      <x:c r="B21" s="21"/>
      <x:c r="C21" s="21"/>
      <x:c r="D21" s="21"/>
      <x:c r="E21" s="21"/>
      <x:c r="F21" s="21"/>
      <x:c r="G21" s="21"/>
      <x:c r="H21" s="21"/>
      <x:c r="I21" s="21"/>
      <x:c r="J21" s="25" t="str">
        <x:f>IF(OR(A21="",COUNTIFS('Benchmarks'!$B$7:$B$86,A21,'Benchmarks'!$S$7:$S$86,"&gt;=1")=0),"",_xlfn.MINIFS('Benchmarks'!$C$7:$C$86,'Benchmarks'!$B$7:$B$86,A21,'Benchmarks'!$S$7:$S$86,"&gt;=1"))</x:f>
      </x:c>
      <x:c r="K21" s="15" t="str">
        <x:f>IF(ISNUMBER(J21),_xlfn.MAXIFS('Benchmarks'!$V$7:$V$86,'Benchmarks'!$B$7:$B$86,A21,'Benchmarks'!$C$7:$C$86,J21,'Benchmarks'!$S$7:$S$86,"&gt;=1"),"")</x:f>
      </x:c>
      <x:c r="L21" s="15" t="str">
        <x:f>IF(ISNUMBER(K21),INDEX('Benchmarks'!$S$7:$S$86,K21-6),"")</x:f>
      </x:c>
      <x:c r="M21" s="25" t="str">
        <x:f>IF(OR(A21="",COUNTIFS('Benchmarks'!$B$7:$B$86,A21,'Benchmarks'!$S$7:$S$86,"&gt;=1")=0),"",_xlfn.MAXIFS('Benchmarks'!$C$7:$C$86,'Benchmarks'!$B$7:$B$86,A21,'Benchmarks'!$S$7:$S$86,"&gt;=1"))</x:f>
      </x:c>
      <x:c r="N21" s="15" t="str">
        <x:f>IF(ISNUMBER(M21),_xlfn.MAXIFS('Benchmarks'!$V$7:$V$86,'Benchmarks'!$B$7:$B$86,A21,'Benchmarks'!$C$7:$C$86,M21,'Benchmarks'!$S$7:$S$86,"&gt;=1"),"")</x:f>
      </x:c>
      <x:c r="O21" s="15" t="str">
        <x:f>IF(AND(ISNUMBER(M21),Home!$J$4-M21&lt;=Guide!$B$4),W21,"")</x:f>
      </x:c>
      <x:c r="P21" s="15" t="str">
        <x:f>IF(A21="","",IF(NOT(ISNUMBER(M21)),"Not assessed",IF(O21="","Review due",IF(COUNTIFS('Benchmarks'!$B$7:$B$86,A21,'Benchmarks'!$S$7:$S$86,"&gt;=1")&gt;=2,"Revisited","Provisional"))))</x:f>
      </x:c>
      <x:c r="Q21" s="15" t="str">
        <x:f>IF(A21="","",COUNTIF('Skill Log'!$B$7:$B$206,A21))</x:f>
      </x:c>
      <x:c r="R21" s="15" t="str">
        <x:f>IF(A21="","",COUNTIFS('Reviews'!$J$7:$J$206,A21,'Reviews'!$K$7:$K$206,"Yes"))</x:f>
      </x:c>
      <x:c r="S21" s="15" t="str">
        <x:f>IF(A21="","",C21&amp;"-"&amp;IF(O21="","check",O21))</x:f>
      </x:c>
      <x:c r="T21" s="15" t="str">
        <x:f>IF(A21="","",IF(COUNTIF(Routes!$A$7:$A$21,S21)=1,INDEX(Routes!$D$7:$D$21,MATCH(S21,Routes!$A$7:$A$21,0)),"Check course"))</x:f>
      </x:c>
      <x:c r="U21" s="15" t="str">
        <x:f>IF(A21="","",COUNTIF($C$7:C21,C21))</x:f>
      </x:c>
      <x:c r="V21" s="15" t="str">
        <x:f>IF(A21="","",C21&amp;"-"&amp;U21)</x:f>
      </x:c>
      <x:c r="W21" s="15" t="str">
        <x:f>IF(ISNUMBER(N21),INDEX('Benchmarks'!$S$7:$S$86,N21-6),"")</x:f>
      </x:c>
      <x:c r="X21" s="25" t="str">
        <x:f>IF(ISNUMBER(M21),M21+Guide!$B$4,"")</x:f>
      </x:c>
    </x:row>
    <x:row r="22" ht="52" customHeight="1">
      <x:c r="A22" s="21"/>
      <x:c r="B22" s="21"/>
      <x:c r="C22" s="21"/>
      <x:c r="D22" s="21"/>
      <x:c r="E22" s="21"/>
      <x:c r="F22" s="21"/>
      <x:c r="G22" s="21"/>
      <x:c r="H22" s="21"/>
      <x:c r="I22" s="21"/>
      <x:c r="J22" s="26" t="str">
        <x:f>IF(OR(A22="",COUNTIFS('Benchmarks'!$B$7:$B$86,A22,'Benchmarks'!$S$7:$S$86,"&gt;=1")=0),"",_xlfn.MINIFS('Benchmarks'!$C$7:$C$86,'Benchmarks'!$B$7:$B$86,A22,'Benchmarks'!$S$7:$S$86,"&gt;=1"))</x:f>
      </x:c>
      <x:c r="K22" s="14" t="str">
        <x:f>IF(ISNUMBER(J22),_xlfn.MAXIFS('Benchmarks'!$V$7:$V$86,'Benchmarks'!$B$7:$B$86,A22,'Benchmarks'!$C$7:$C$86,J22,'Benchmarks'!$S$7:$S$86,"&gt;=1"),"")</x:f>
      </x:c>
      <x:c r="L22" s="14" t="str">
        <x:f>IF(ISNUMBER(K22),INDEX('Benchmarks'!$S$7:$S$86,K22-6),"")</x:f>
      </x:c>
      <x:c r="M22" s="26" t="str">
        <x:f>IF(OR(A22="",COUNTIFS('Benchmarks'!$B$7:$B$86,A22,'Benchmarks'!$S$7:$S$86,"&gt;=1")=0),"",_xlfn.MAXIFS('Benchmarks'!$C$7:$C$86,'Benchmarks'!$B$7:$B$86,A22,'Benchmarks'!$S$7:$S$86,"&gt;=1"))</x:f>
      </x:c>
      <x:c r="N22" s="14" t="str">
        <x:f>IF(ISNUMBER(M22),_xlfn.MAXIFS('Benchmarks'!$V$7:$V$86,'Benchmarks'!$B$7:$B$86,A22,'Benchmarks'!$C$7:$C$86,M22,'Benchmarks'!$S$7:$S$86,"&gt;=1"),"")</x:f>
      </x:c>
      <x:c r="O22" s="14" t="str">
        <x:f>IF(AND(ISNUMBER(M22),Home!$J$4-M22&lt;=Guide!$B$4),W22,"")</x:f>
      </x:c>
      <x:c r="P22" s="14" t="str">
        <x:f>IF(A22="","",IF(NOT(ISNUMBER(M22)),"Not assessed",IF(O22="","Review due",IF(COUNTIFS('Benchmarks'!$B$7:$B$86,A22,'Benchmarks'!$S$7:$S$86,"&gt;=1")&gt;=2,"Revisited","Provisional"))))</x:f>
      </x:c>
      <x:c r="Q22" s="14" t="str">
        <x:f>IF(A22="","",COUNTIF('Skill Log'!$B$7:$B$206,A22))</x:f>
      </x:c>
      <x:c r="R22" s="14" t="str">
        <x:f>IF(A22="","",COUNTIFS('Reviews'!$J$7:$J$206,A22,'Reviews'!$K$7:$K$206,"Yes"))</x:f>
      </x:c>
      <x:c r="S22" s="14" t="str">
        <x:f>IF(A22="","",C22&amp;"-"&amp;IF(O22="","check",O22))</x:f>
      </x:c>
      <x:c r="T22" s="14" t="str">
        <x:f>IF(A22="","",IF(COUNTIF(Routes!$A$7:$A$21,S22)=1,INDEX(Routes!$D$7:$D$21,MATCH(S22,Routes!$A$7:$A$21,0)),"Check course"))</x:f>
      </x:c>
      <x:c r="U22" s="14" t="str">
        <x:f>IF(A22="","",COUNTIF($C$7:C22,C22))</x:f>
      </x:c>
      <x:c r="V22" s="14" t="str">
        <x:f>IF(A22="","",C22&amp;"-"&amp;U22)</x:f>
      </x:c>
      <x:c r="W22" s="14" t="str">
        <x:f>IF(ISNUMBER(N22),INDEX('Benchmarks'!$S$7:$S$86,N22-6),"")</x:f>
      </x:c>
      <x:c r="X22" s="26" t="str">
        <x:f>IF(ISNUMBER(M22),M22+Guide!$B$4,"")</x:f>
      </x:c>
    </x:row>
    <x:row r="23" ht="52" customHeight="1">
      <x:c r="A23" s="21"/>
      <x:c r="B23" s="21"/>
      <x:c r="C23" s="21"/>
      <x:c r="D23" s="21"/>
      <x:c r="E23" s="21"/>
      <x:c r="F23" s="21"/>
      <x:c r="G23" s="21"/>
      <x:c r="H23" s="21"/>
      <x:c r="I23" s="21"/>
      <x:c r="J23" s="25" t="str">
        <x:f>IF(OR(A23="",COUNTIFS('Benchmarks'!$B$7:$B$86,A23,'Benchmarks'!$S$7:$S$86,"&gt;=1")=0),"",_xlfn.MINIFS('Benchmarks'!$C$7:$C$86,'Benchmarks'!$B$7:$B$86,A23,'Benchmarks'!$S$7:$S$86,"&gt;=1"))</x:f>
      </x:c>
      <x:c r="K23" s="15" t="str">
        <x:f>IF(ISNUMBER(J23),_xlfn.MAXIFS('Benchmarks'!$V$7:$V$86,'Benchmarks'!$B$7:$B$86,A23,'Benchmarks'!$C$7:$C$86,J23,'Benchmarks'!$S$7:$S$86,"&gt;=1"),"")</x:f>
      </x:c>
      <x:c r="L23" s="15" t="str">
        <x:f>IF(ISNUMBER(K23),INDEX('Benchmarks'!$S$7:$S$86,K23-6),"")</x:f>
      </x:c>
      <x:c r="M23" s="25" t="str">
        <x:f>IF(OR(A23="",COUNTIFS('Benchmarks'!$B$7:$B$86,A23,'Benchmarks'!$S$7:$S$86,"&gt;=1")=0),"",_xlfn.MAXIFS('Benchmarks'!$C$7:$C$86,'Benchmarks'!$B$7:$B$86,A23,'Benchmarks'!$S$7:$S$86,"&gt;=1"))</x:f>
      </x:c>
      <x:c r="N23" s="15" t="str">
        <x:f>IF(ISNUMBER(M23),_xlfn.MAXIFS('Benchmarks'!$V$7:$V$86,'Benchmarks'!$B$7:$B$86,A23,'Benchmarks'!$C$7:$C$86,M23,'Benchmarks'!$S$7:$S$86,"&gt;=1"),"")</x:f>
      </x:c>
      <x:c r="O23" s="15" t="str">
        <x:f>IF(AND(ISNUMBER(M23),Home!$J$4-M23&lt;=Guide!$B$4),W23,"")</x:f>
      </x:c>
      <x:c r="P23" s="15" t="str">
        <x:f>IF(A23="","",IF(NOT(ISNUMBER(M23)),"Not assessed",IF(O23="","Review due",IF(COUNTIFS('Benchmarks'!$B$7:$B$86,A23,'Benchmarks'!$S$7:$S$86,"&gt;=1")&gt;=2,"Revisited","Provisional"))))</x:f>
      </x:c>
      <x:c r="Q23" s="15" t="str">
        <x:f>IF(A23="","",COUNTIF('Skill Log'!$B$7:$B$206,A23))</x:f>
      </x:c>
      <x:c r="R23" s="15" t="str">
        <x:f>IF(A23="","",COUNTIFS('Reviews'!$J$7:$J$206,A23,'Reviews'!$K$7:$K$206,"Yes"))</x:f>
      </x:c>
      <x:c r="S23" s="15" t="str">
        <x:f>IF(A23="","",C23&amp;"-"&amp;IF(O23="","check",O23))</x:f>
      </x:c>
      <x:c r="T23" s="15" t="str">
        <x:f>IF(A23="","",IF(COUNTIF(Routes!$A$7:$A$21,S23)=1,INDEX(Routes!$D$7:$D$21,MATCH(S23,Routes!$A$7:$A$21,0)),"Check course"))</x:f>
      </x:c>
      <x:c r="U23" s="15" t="str">
        <x:f>IF(A23="","",COUNTIF($C$7:C23,C23))</x:f>
      </x:c>
      <x:c r="V23" s="15" t="str">
        <x:f>IF(A23="","",C23&amp;"-"&amp;U23)</x:f>
      </x:c>
      <x:c r="W23" s="15" t="str">
        <x:f>IF(ISNUMBER(N23),INDEX('Benchmarks'!$S$7:$S$86,N23-6),"")</x:f>
      </x:c>
      <x:c r="X23" s="25" t="str">
        <x:f>IF(ISNUMBER(M23),M23+Guide!$B$4,"")</x:f>
      </x:c>
    </x:row>
    <x:row r="24" ht="52" customHeight="1">
      <x:c r="A24" s="21"/>
      <x:c r="B24" s="21"/>
      <x:c r="C24" s="21"/>
      <x:c r="D24" s="21"/>
      <x:c r="E24" s="21"/>
      <x:c r="F24" s="21"/>
      <x:c r="G24" s="21"/>
      <x:c r="H24" s="21"/>
      <x:c r="I24" s="21"/>
      <x:c r="J24" s="26" t="str">
        <x:f>IF(OR(A24="",COUNTIFS('Benchmarks'!$B$7:$B$86,A24,'Benchmarks'!$S$7:$S$86,"&gt;=1")=0),"",_xlfn.MINIFS('Benchmarks'!$C$7:$C$86,'Benchmarks'!$B$7:$B$86,A24,'Benchmarks'!$S$7:$S$86,"&gt;=1"))</x:f>
      </x:c>
      <x:c r="K24" s="14" t="str">
        <x:f>IF(ISNUMBER(J24),_xlfn.MAXIFS('Benchmarks'!$V$7:$V$86,'Benchmarks'!$B$7:$B$86,A24,'Benchmarks'!$C$7:$C$86,J24,'Benchmarks'!$S$7:$S$86,"&gt;=1"),"")</x:f>
      </x:c>
      <x:c r="L24" s="14" t="str">
        <x:f>IF(ISNUMBER(K24),INDEX('Benchmarks'!$S$7:$S$86,K24-6),"")</x:f>
      </x:c>
      <x:c r="M24" s="26" t="str">
        <x:f>IF(OR(A24="",COUNTIFS('Benchmarks'!$B$7:$B$86,A24,'Benchmarks'!$S$7:$S$86,"&gt;=1")=0),"",_xlfn.MAXIFS('Benchmarks'!$C$7:$C$86,'Benchmarks'!$B$7:$B$86,A24,'Benchmarks'!$S$7:$S$86,"&gt;=1"))</x:f>
      </x:c>
      <x:c r="N24" s="14" t="str">
        <x:f>IF(ISNUMBER(M24),_xlfn.MAXIFS('Benchmarks'!$V$7:$V$86,'Benchmarks'!$B$7:$B$86,A24,'Benchmarks'!$C$7:$C$86,M24,'Benchmarks'!$S$7:$S$86,"&gt;=1"),"")</x:f>
      </x:c>
      <x:c r="O24" s="14" t="str">
        <x:f>IF(AND(ISNUMBER(M24),Home!$J$4-M24&lt;=Guide!$B$4),W24,"")</x:f>
      </x:c>
      <x:c r="P24" s="14" t="str">
        <x:f>IF(A24="","",IF(NOT(ISNUMBER(M24)),"Not assessed",IF(O24="","Review due",IF(COUNTIFS('Benchmarks'!$B$7:$B$86,A24,'Benchmarks'!$S$7:$S$86,"&gt;=1")&gt;=2,"Revisited","Provisional"))))</x:f>
      </x:c>
      <x:c r="Q24" s="14" t="str">
        <x:f>IF(A24="","",COUNTIF('Skill Log'!$B$7:$B$206,A24))</x:f>
      </x:c>
      <x:c r="R24" s="14" t="str">
        <x:f>IF(A24="","",COUNTIFS('Reviews'!$J$7:$J$206,A24,'Reviews'!$K$7:$K$206,"Yes"))</x:f>
      </x:c>
      <x:c r="S24" s="14" t="str">
        <x:f>IF(A24="","",C24&amp;"-"&amp;IF(O24="","check",O24))</x:f>
      </x:c>
      <x:c r="T24" s="14" t="str">
        <x:f>IF(A24="","",IF(COUNTIF(Routes!$A$7:$A$21,S24)=1,INDEX(Routes!$D$7:$D$21,MATCH(S24,Routes!$A$7:$A$21,0)),"Check course"))</x:f>
      </x:c>
      <x:c r="U24" s="14" t="str">
        <x:f>IF(A24="","",COUNTIF($C$7:C24,C24))</x:f>
      </x:c>
      <x:c r="V24" s="14" t="str">
        <x:f>IF(A24="","",C24&amp;"-"&amp;U24)</x:f>
      </x:c>
      <x:c r="W24" s="14" t="str">
        <x:f>IF(ISNUMBER(N24),INDEX('Benchmarks'!$S$7:$S$86,N24-6),"")</x:f>
      </x:c>
      <x:c r="X24" s="26" t="str">
        <x:f>IF(ISNUMBER(M24),M24+Guide!$B$4,"")</x:f>
      </x:c>
    </x:row>
    <x:row r="25" ht="52" customHeight="1">
      <x:c r="A25" s="21"/>
      <x:c r="B25" s="21"/>
      <x:c r="C25" s="21"/>
      <x:c r="D25" s="21"/>
      <x:c r="E25" s="21"/>
      <x:c r="F25" s="21"/>
      <x:c r="G25" s="21"/>
      <x:c r="H25" s="21"/>
      <x:c r="I25" s="21"/>
      <x:c r="J25" s="25" t="str">
        <x:f>IF(OR(A25="",COUNTIFS('Benchmarks'!$B$7:$B$86,A25,'Benchmarks'!$S$7:$S$86,"&gt;=1")=0),"",_xlfn.MINIFS('Benchmarks'!$C$7:$C$86,'Benchmarks'!$B$7:$B$86,A25,'Benchmarks'!$S$7:$S$86,"&gt;=1"))</x:f>
      </x:c>
      <x:c r="K25" s="15" t="str">
        <x:f>IF(ISNUMBER(J25),_xlfn.MAXIFS('Benchmarks'!$V$7:$V$86,'Benchmarks'!$B$7:$B$86,A25,'Benchmarks'!$C$7:$C$86,J25,'Benchmarks'!$S$7:$S$86,"&gt;=1"),"")</x:f>
      </x:c>
      <x:c r="L25" s="15" t="str">
        <x:f>IF(ISNUMBER(K25),INDEX('Benchmarks'!$S$7:$S$86,K25-6),"")</x:f>
      </x:c>
      <x:c r="M25" s="25" t="str">
        <x:f>IF(OR(A25="",COUNTIFS('Benchmarks'!$B$7:$B$86,A25,'Benchmarks'!$S$7:$S$86,"&gt;=1")=0),"",_xlfn.MAXIFS('Benchmarks'!$C$7:$C$86,'Benchmarks'!$B$7:$B$86,A25,'Benchmarks'!$S$7:$S$86,"&gt;=1"))</x:f>
      </x:c>
      <x:c r="N25" s="15" t="str">
        <x:f>IF(ISNUMBER(M25),_xlfn.MAXIFS('Benchmarks'!$V$7:$V$86,'Benchmarks'!$B$7:$B$86,A25,'Benchmarks'!$C$7:$C$86,M25,'Benchmarks'!$S$7:$S$86,"&gt;=1"),"")</x:f>
      </x:c>
      <x:c r="O25" s="15" t="str">
        <x:f>IF(AND(ISNUMBER(M25),Home!$J$4-M25&lt;=Guide!$B$4),W25,"")</x:f>
      </x:c>
      <x:c r="P25" s="15" t="str">
        <x:f>IF(A25="","",IF(NOT(ISNUMBER(M25)),"Not assessed",IF(O25="","Review due",IF(COUNTIFS('Benchmarks'!$B$7:$B$86,A25,'Benchmarks'!$S$7:$S$86,"&gt;=1")&gt;=2,"Revisited","Provisional"))))</x:f>
      </x:c>
      <x:c r="Q25" s="15" t="str">
        <x:f>IF(A25="","",COUNTIF('Skill Log'!$B$7:$B$206,A25))</x:f>
      </x:c>
      <x:c r="R25" s="15" t="str">
        <x:f>IF(A25="","",COUNTIFS('Reviews'!$J$7:$J$206,A25,'Reviews'!$K$7:$K$206,"Yes"))</x:f>
      </x:c>
      <x:c r="S25" s="15" t="str">
        <x:f>IF(A25="","",C25&amp;"-"&amp;IF(O25="","check",O25))</x:f>
      </x:c>
      <x:c r="T25" s="15" t="str">
        <x:f>IF(A25="","",IF(COUNTIF(Routes!$A$7:$A$21,S25)=1,INDEX(Routes!$D$7:$D$21,MATCH(S25,Routes!$A$7:$A$21,0)),"Check course"))</x:f>
      </x:c>
      <x:c r="U25" s="15" t="str">
        <x:f>IF(A25="","",COUNTIF($C$7:C25,C25))</x:f>
      </x:c>
      <x:c r="V25" s="15" t="str">
        <x:f>IF(A25="","",C25&amp;"-"&amp;U25)</x:f>
      </x:c>
      <x:c r="W25" s="15" t="str">
        <x:f>IF(ISNUMBER(N25),INDEX('Benchmarks'!$S$7:$S$86,N25-6),"")</x:f>
      </x:c>
      <x:c r="X25" s="25" t="str">
        <x:f>IF(ISNUMBER(M25),M25+Guide!$B$4,"")</x:f>
      </x:c>
    </x:row>
    <x:row r="26" ht="52" customHeight="1">
      <x:c r="A26" s="21"/>
      <x:c r="B26" s="21"/>
      <x:c r="C26" s="21"/>
      <x:c r="D26" s="21"/>
      <x:c r="E26" s="21"/>
      <x:c r="F26" s="21"/>
      <x:c r="G26" s="21"/>
      <x:c r="H26" s="21"/>
      <x:c r="I26" s="21"/>
      <x:c r="J26" s="26" t="str">
        <x:f>IF(OR(A26="",COUNTIFS('Benchmarks'!$B$7:$B$86,A26,'Benchmarks'!$S$7:$S$86,"&gt;=1")=0),"",_xlfn.MINIFS('Benchmarks'!$C$7:$C$86,'Benchmarks'!$B$7:$B$86,A26,'Benchmarks'!$S$7:$S$86,"&gt;=1"))</x:f>
      </x:c>
      <x:c r="K26" s="14" t="str">
        <x:f>IF(ISNUMBER(J26),_xlfn.MAXIFS('Benchmarks'!$V$7:$V$86,'Benchmarks'!$B$7:$B$86,A26,'Benchmarks'!$C$7:$C$86,J26,'Benchmarks'!$S$7:$S$86,"&gt;=1"),"")</x:f>
      </x:c>
      <x:c r="L26" s="14" t="str">
        <x:f>IF(ISNUMBER(K26),INDEX('Benchmarks'!$S$7:$S$86,K26-6),"")</x:f>
      </x:c>
      <x:c r="M26" s="26" t="str">
        <x:f>IF(OR(A26="",COUNTIFS('Benchmarks'!$B$7:$B$86,A26,'Benchmarks'!$S$7:$S$86,"&gt;=1")=0),"",_xlfn.MAXIFS('Benchmarks'!$C$7:$C$86,'Benchmarks'!$B$7:$B$86,A26,'Benchmarks'!$S$7:$S$86,"&gt;=1"))</x:f>
      </x:c>
      <x:c r="N26" s="14" t="str">
        <x:f>IF(ISNUMBER(M26),_xlfn.MAXIFS('Benchmarks'!$V$7:$V$86,'Benchmarks'!$B$7:$B$86,A26,'Benchmarks'!$C$7:$C$86,M26,'Benchmarks'!$S$7:$S$86,"&gt;=1"),"")</x:f>
      </x:c>
      <x:c r="O26" s="14" t="str">
        <x:f>IF(AND(ISNUMBER(M26),Home!$J$4-M26&lt;=Guide!$B$4),W26,"")</x:f>
      </x:c>
      <x:c r="P26" s="14" t="str">
        <x:f>IF(A26="","",IF(NOT(ISNUMBER(M26)),"Not assessed",IF(O26="","Review due",IF(COUNTIFS('Benchmarks'!$B$7:$B$86,A26,'Benchmarks'!$S$7:$S$86,"&gt;=1")&gt;=2,"Revisited","Provisional"))))</x:f>
      </x:c>
      <x:c r="Q26" s="14" t="str">
        <x:f>IF(A26="","",COUNTIF('Skill Log'!$B$7:$B$206,A26))</x:f>
      </x:c>
      <x:c r="R26" s="14" t="str">
        <x:f>IF(A26="","",COUNTIFS('Reviews'!$J$7:$J$206,A26,'Reviews'!$K$7:$K$206,"Yes"))</x:f>
      </x:c>
      <x:c r="S26" s="14" t="str">
        <x:f>IF(A26="","",C26&amp;"-"&amp;IF(O26="","check",O26))</x:f>
      </x:c>
      <x:c r="T26" s="14" t="str">
        <x:f>IF(A26="","",IF(COUNTIF(Routes!$A$7:$A$21,S26)=1,INDEX(Routes!$D$7:$D$21,MATCH(S26,Routes!$A$7:$A$21,0)),"Check course"))</x:f>
      </x:c>
      <x:c r="U26" s="14" t="str">
        <x:f>IF(A26="","",COUNTIF($C$7:C26,C26))</x:f>
      </x:c>
      <x:c r="V26" s="14" t="str">
        <x:f>IF(A26="","",C26&amp;"-"&amp;U26)</x:f>
      </x:c>
      <x:c r="W26" s="14" t="str">
        <x:f>IF(ISNUMBER(N26),INDEX('Benchmarks'!$S$7:$S$86,N26-6),"")</x:f>
      </x:c>
      <x:c r="X26" s="26" t="str">
        <x:f>IF(ISNUMBER(M26),M26+Guide!$B$4,"")</x:f>
      </x:c>
    </x:row>
    <x:row r="27" ht="52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5" t="str">
        <x:f>IF(OR(A27="",COUNTIFS('Benchmarks'!$B$7:$B$86,A27,'Benchmarks'!$S$7:$S$86,"&gt;=1")=0),"",_xlfn.MINIFS('Benchmarks'!$C$7:$C$86,'Benchmarks'!$B$7:$B$86,A27,'Benchmarks'!$S$7:$S$86,"&gt;=1"))</x:f>
      </x:c>
      <x:c r="K27" s="15" t="str">
        <x:f>IF(ISNUMBER(J27),_xlfn.MAXIFS('Benchmarks'!$V$7:$V$86,'Benchmarks'!$B$7:$B$86,A27,'Benchmarks'!$C$7:$C$86,J27,'Benchmarks'!$S$7:$S$86,"&gt;=1"),"")</x:f>
      </x:c>
      <x:c r="L27" s="15" t="str">
        <x:f>IF(ISNUMBER(K27),INDEX('Benchmarks'!$S$7:$S$86,K27-6),"")</x:f>
      </x:c>
      <x:c r="M27" s="25" t="str">
        <x:f>IF(OR(A27="",COUNTIFS('Benchmarks'!$B$7:$B$86,A27,'Benchmarks'!$S$7:$S$86,"&gt;=1")=0),"",_xlfn.MAXIFS('Benchmarks'!$C$7:$C$86,'Benchmarks'!$B$7:$B$86,A27,'Benchmarks'!$S$7:$S$86,"&gt;=1"))</x:f>
      </x:c>
      <x:c r="N27" s="15" t="str">
        <x:f>IF(ISNUMBER(M27),_xlfn.MAXIFS('Benchmarks'!$V$7:$V$86,'Benchmarks'!$B$7:$B$86,A27,'Benchmarks'!$C$7:$C$86,M27,'Benchmarks'!$S$7:$S$86,"&gt;=1"),"")</x:f>
      </x:c>
      <x:c r="O27" s="15" t="str">
        <x:f>IF(AND(ISNUMBER(M27),Home!$J$4-M27&lt;=Guide!$B$4),W27,"")</x:f>
      </x:c>
      <x:c r="P27" s="15" t="str">
        <x:f>IF(A27="","",IF(NOT(ISNUMBER(M27)),"Not assessed",IF(O27="","Review due",IF(COUNTIFS('Benchmarks'!$B$7:$B$86,A27,'Benchmarks'!$S$7:$S$86,"&gt;=1")&gt;=2,"Revisited","Provisional"))))</x:f>
      </x:c>
      <x:c r="Q27" s="15" t="str">
        <x:f>IF(A27="","",COUNTIF('Skill Log'!$B$7:$B$206,A27))</x:f>
      </x:c>
      <x:c r="R27" s="15" t="str">
        <x:f>IF(A27="","",COUNTIFS('Reviews'!$J$7:$J$206,A27,'Reviews'!$K$7:$K$206,"Yes"))</x:f>
      </x:c>
      <x:c r="S27" s="15" t="str">
        <x:f>IF(A27="","",C27&amp;"-"&amp;IF(O27="","check",O27))</x:f>
      </x:c>
      <x:c r="T27" s="15" t="str">
        <x:f>IF(A27="","",IF(COUNTIF(Routes!$A$7:$A$21,S27)=1,INDEX(Routes!$D$7:$D$21,MATCH(S27,Routes!$A$7:$A$21,0)),"Check course"))</x:f>
      </x:c>
      <x:c r="U27" s="15" t="str">
        <x:f>IF(A27="","",COUNTIF($C$7:C27,C27))</x:f>
      </x:c>
      <x:c r="V27" s="15" t="str">
        <x:f>IF(A27="","",C27&amp;"-"&amp;U27)</x:f>
      </x:c>
      <x:c r="W27" s="15" t="str">
        <x:f>IF(ISNUMBER(N27),INDEX('Benchmarks'!$S$7:$S$86,N27-6),"")</x:f>
      </x:c>
      <x:c r="X27" s="25" t="str">
        <x:f>IF(ISNUMBER(M27),M27+Guide!$B$4,"")</x:f>
      </x:c>
    </x:row>
    <x:row r="28" ht="52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6" t="str">
        <x:f>IF(OR(A28="",COUNTIFS('Benchmarks'!$B$7:$B$86,A28,'Benchmarks'!$S$7:$S$86,"&gt;=1")=0),"",_xlfn.MINIFS('Benchmarks'!$C$7:$C$86,'Benchmarks'!$B$7:$B$86,A28,'Benchmarks'!$S$7:$S$86,"&gt;=1"))</x:f>
      </x:c>
      <x:c r="K28" s="14" t="str">
        <x:f>IF(ISNUMBER(J28),_xlfn.MAXIFS('Benchmarks'!$V$7:$V$86,'Benchmarks'!$B$7:$B$86,A28,'Benchmarks'!$C$7:$C$86,J28,'Benchmarks'!$S$7:$S$86,"&gt;=1"),"")</x:f>
      </x:c>
      <x:c r="L28" s="14" t="str">
        <x:f>IF(ISNUMBER(K28),INDEX('Benchmarks'!$S$7:$S$86,K28-6),"")</x:f>
      </x:c>
      <x:c r="M28" s="26" t="str">
        <x:f>IF(OR(A28="",COUNTIFS('Benchmarks'!$B$7:$B$86,A28,'Benchmarks'!$S$7:$S$86,"&gt;=1")=0),"",_xlfn.MAXIFS('Benchmarks'!$C$7:$C$86,'Benchmarks'!$B$7:$B$86,A28,'Benchmarks'!$S$7:$S$86,"&gt;=1"))</x:f>
      </x:c>
      <x:c r="N28" s="14" t="str">
        <x:f>IF(ISNUMBER(M28),_xlfn.MAXIFS('Benchmarks'!$V$7:$V$86,'Benchmarks'!$B$7:$B$86,A28,'Benchmarks'!$C$7:$C$86,M28,'Benchmarks'!$S$7:$S$86,"&gt;=1"),"")</x:f>
      </x:c>
      <x:c r="O28" s="14" t="str">
        <x:f>IF(AND(ISNUMBER(M28),Home!$J$4-M28&lt;=Guide!$B$4),W28,"")</x:f>
      </x:c>
      <x:c r="P28" s="14" t="str">
        <x:f>IF(A28="","",IF(NOT(ISNUMBER(M28)),"Not assessed",IF(O28="","Review due",IF(COUNTIFS('Benchmarks'!$B$7:$B$86,A28,'Benchmarks'!$S$7:$S$86,"&gt;=1")&gt;=2,"Revisited","Provisional"))))</x:f>
      </x:c>
      <x:c r="Q28" s="14" t="str">
        <x:f>IF(A28="","",COUNTIF('Skill Log'!$B$7:$B$206,A28))</x:f>
      </x:c>
      <x:c r="R28" s="14" t="str">
        <x:f>IF(A28="","",COUNTIFS('Reviews'!$J$7:$J$206,A28,'Reviews'!$K$7:$K$206,"Yes"))</x:f>
      </x:c>
      <x:c r="S28" s="14" t="str">
        <x:f>IF(A28="","",C28&amp;"-"&amp;IF(O28="","check",O28))</x:f>
      </x:c>
      <x:c r="T28" s="14" t="str">
        <x:f>IF(A28="","",IF(COUNTIF(Routes!$A$7:$A$21,S28)=1,INDEX(Routes!$D$7:$D$21,MATCH(S28,Routes!$A$7:$A$21,0)),"Check course"))</x:f>
      </x:c>
      <x:c r="U28" s="14" t="str">
        <x:f>IF(A28="","",COUNTIF($C$7:C28,C28))</x:f>
      </x:c>
      <x:c r="V28" s="14" t="str">
        <x:f>IF(A28="","",C28&amp;"-"&amp;U28)</x:f>
      </x:c>
      <x:c r="W28" s="14" t="str">
        <x:f>IF(ISNUMBER(N28),INDEX('Benchmarks'!$S$7:$S$86,N28-6),"")</x:f>
      </x:c>
      <x:c r="X28" s="26" t="str">
        <x:f>IF(ISNUMBER(M28),M28+Guide!$B$4,"")</x:f>
      </x:c>
    </x:row>
    <x:row r="29" ht="52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5" t="str">
        <x:f>IF(OR(A29="",COUNTIFS('Benchmarks'!$B$7:$B$86,A29,'Benchmarks'!$S$7:$S$86,"&gt;=1")=0),"",_xlfn.MINIFS('Benchmarks'!$C$7:$C$86,'Benchmarks'!$B$7:$B$86,A29,'Benchmarks'!$S$7:$S$86,"&gt;=1"))</x:f>
      </x:c>
      <x:c r="K29" s="15" t="str">
        <x:f>IF(ISNUMBER(J29),_xlfn.MAXIFS('Benchmarks'!$V$7:$V$86,'Benchmarks'!$B$7:$B$86,A29,'Benchmarks'!$C$7:$C$86,J29,'Benchmarks'!$S$7:$S$86,"&gt;=1"),"")</x:f>
      </x:c>
      <x:c r="L29" s="15" t="str">
        <x:f>IF(ISNUMBER(K29),INDEX('Benchmarks'!$S$7:$S$86,K29-6),"")</x:f>
      </x:c>
      <x:c r="M29" s="25" t="str">
        <x:f>IF(OR(A29="",COUNTIFS('Benchmarks'!$B$7:$B$86,A29,'Benchmarks'!$S$7:$S$86,"&gt;=1")=0),"",_xlfn.MAXIFS('Benchmarks'!$C$7:$C$86,'Benchmarks'!$B$7:$B$86,A29,'Benchmarks'!$S$7:$S$86,"&gt;=1"))</x:f>
      </x:c>
      <x:c r="N29" s="15" t="str">
        <x:f>IF(ISNUMBER(M29),_xlfn.MAXIFS('Benchmarks'!$V$7:$V$86,'Benchmarks'!$B$7:$B$86,A29,'Benchmarks'!$C$7:$C$86,M29,'Benchmarks'!$S$7:$S$86,"&gt;=1"),"")</x:f>
      </x:c>
      <x:c r="O29" s="15" t="str">
        <x:f>IF(AND(ISNUMBER(M29),Home!$J$4-M29&lt;=Guide!$B$4),W29,"")</x:f>
      </x:c>
      <x:c r="P29" s="15" t="str">
        <x:f>IF(A29="","",IF(NOT(ISNUMBER(M29)),"Not assessed",IF(O29="","Review due",IF(COUNTIFS('Benchmarks'!$B$7:$B$86,A29,'Benchmarks'!$S$7:$S$86,"&gt;=1")&gt;=2,"Revisited","Provisional"))))</x:f>
      </x:c>
      <x:c r="Q29" s="15" t="str">
        <x:f>IF(A29="","",COUNTIF('Skill Log'!$B$7:$B$206,A29))</x:f>
      </x:c>
      <x:c r="R29" s="15" t="str">
        <x:f>IF(A29="","",COUNTIFS('Reviews'!$J$7:$J$206,A29,'Reviews'!$K$7:$K$206,"Yes"))</x:f>
      </x:c>
      <x:c r="S29" s="15" t="str">
        <x:f>IF(A29="","",C29&amp;"-"&amp;IF(O29="","check",O29))</x:f>
      </x:c>
      <x:c r="T29" s="15" t="str">
        <x:f>IF(A29="","",IF(COUNTIF(Routes!$A$7:$A$21,S29)=1,INDEX(Routes!$D$7:$D$21,MATCH(S29,Routes!$A$7:$A$21,0)),"Check course"))</x:f>
      </x:c>
      <x:c r="U29" s="15" t="str">
        <x:f>IF(A29="","",COUNTIF($C$7:C29,C29))</x:f>
      </x:c>
      <x:c r="V29" s="15" t="str">
        <x:f>IF(A29="","",C29&amp;"-"&amp;U29)</x:f>
      </x:c>
      <x:c r="W29" s="15" t="str">
        <x:f>IF(ISNUMBER(N29),INDEX('Benchmarks'!$S$7:$S$86,N29-6),"")</x:f>
      </x:c>
      <x:c r="X29" s="25" t="str">
        <x:f>IF(ISNUMBER(M29),M29+Guide!$B$4,"")</x:f>
      </x:c>
    </x:row>
    <x:row r="30" ht="52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6" t="str">
        <x:f>IF(OR(A30="",COUNTIFS('Benchmarks'!$B$7:$B$86,A30,'Benchmarks'!$S$7:$S$86,"&gt;=1")=0),"",_xlfn.MINIFS('Benchmarks'!$C$7:$C$86,'Benchmarks'!$B$7:$B$86,A30,'Benchmarks'!$S$7:$S$86,"&gt;=1"))</x:f>
      </x:c>
      <x:c r="K30" s="14" t="str">
        <x:f>IF(ISNUMBER(J30),_xlfn.MAXIFS('Benchmarks'!$V$7:$V$86,'Benchmarks'!$B$7:$B$86,A30,'Benchmarks'!$C$7:$C$86,J30,'Benchmarks'!$S$7:$S$86,"&gt;=1"),"")</x:f>
      </x:c>
      <x:c r="L30" s="14" t="str">
        <x:f>IF(ISNUMBER(K30),INDEX('Benchmarks'!$S$7:$S$86,K30-6),"")</x:f>
      </x:c>
      <x:c r="M30" s="26" t="str">
        <x:f>IF(OR(A30="",COUNTIFS('Benchmarks'!$B$7:$B$86,A30,'Benchmarks'!$S$7:$S$86,"&gt;=1")=0),"",_xlfn.MAXIFS('Benchmarks'!$C$7:$C$86,'Benchmarks'!$B$7:$B$86,A30,'Benchmarks'!$S$7:$S$86,"&gt;=1"))</x:f>
      </x:c>
      <x:c r="N30" s="14" t="str">
        <x:f>IF(ISNUMBER(M30),_xlfn.MAXIFS('Benchmarks'!$V$7:$V$86,'Benchmarks'!$B$7:$B$86,A30,'Benchmarks'!$C$7:$C$86,M30,'Benchmarks'!$S$7:$S$86,"&gt;=1"),"")</x:f>
      </x:c>
      <x:c r="O30" s="14" t="str">
        <x:f>IF(AND(ISNUMBER(M30),Home!$J$4-M30&lt;=Guide!$B$4),W30,"")</x:f>
      </x:c>
      <x:c r="P30" s="14" t="str">
        <x:f>IF(A30="","",IF(NOT(ISNUMBER(M30)),"Not assessed",IF(O30="","Review due",IF(COUNTIFS('Benchmarks'!$B$7:$B$86,A30,'Benchmarks'!$S$7:$S$86,"&gt;=1")&gt;=2,"Revisited","Provisional"))))</x:f>
      </x:c>
      <x:c r="Q30" s="14" t="str">
        <x:f>IF(A30="","",COUNTIF('Skill Log'!$B$7:$B$206,A30))</x:f>
      </x:c>
      <x:c r="R30" s="14" t="str">
        <x:f>IF(A30="","",COUNTIFS('Reviews'!$J$7:$J$206,A30,'Reviews'!$K$7:$K$206,"Yes"))</x:f>
      </x:c>
      <x:c r="S30" s="14" t="str">
        <x:f>IF(A30="","",C30&amp;"-"&amp;IF(O30="","check",O30))</x:f>
      </x:c>
      <x:c r="T30" s="14" t="str">
        <x:f>IF(A30="","",IF(COUNTIF(Routes!$A$7:$A$21,S30)=1,INDEX(Routes!$D$7:$D$21,MATCH(S30,Routes!$A$7:$A$21,0)),"Check course"))</x:f>
      </x:c>
      <x:c r="U30" s="14" t="str">
        <x:f>IF(A30="","",COUNTIF($C$7:C30,C30))</x:f>
      </x:c>
      <x:c r="V30" s="14" t="str">
        <x:f>IF(A30="","",C30&amp;"-"&amp;U30)</x:f>
      </x:c>
      <x:c r="W30" s="14" t="str">
        <x:f>IF(ISNUMBER(N30),INDEX('Benchmarks'!$S$7:$S$86,N30-6),"")</x:f>
      </x:c>
      <x:c r="X30" s="26" t="str">
        <x:f>IF(ISNUMBER(M30),M30+Guide!$B$4,"")</x:f>
      </x:c>
    </x:row>
    <x:row r="31" ht="52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5" t="str">
        <x:f>IF(OR(A31="",COUNTIFS('Benchmarks'!$B$7:$B$86,A31,'Benchmarks'!$S$7:$S$86,"&gt;=1")=0),"",_xlfn.MINIFS('Benchmarks'!$C$7:$C$86,'Benchmarks'!$B$7:$B$86,A31,'Benchmarks'!$S$7:$S$86,"&gt;=1"))</x:f>
      </x:c>
      <x:c r="K31" s="15" t="str">
        <x:f>IF(ISNUMBER(J31),_xlfn.MAXIFS('Benchmarks'!$V$7:$V$86,'Benchmarks'!$B$7:$B$86,A31,'Benchmarks'!$C$7:$C$86,J31,'Benchmarks'!$S$7:$S$86,"&gt;=1"),"")</x:f>
      </x:c>
      <x:c r="L31" s="15" t="str">
        <x:f>IF(ISNUMBER(K31),INDEX('Benchmarks'!$S$7:$S$86,K31-6),"")</x:f>
      </x:c>
      <x:c r="M31" s="25" t="str">
        <x:f>IF(OR(A31="",COUNTIFS('Benchmarks'!$B$7:$B$86,A31,'Benchmarks'!$S$7:$S$86,"&gt;=1")=0),"",_xlfn.MAXIFS('Benchmarks'!$C$7:$C$86,'Benchmarks'!$B$7:$B$86,A31,'Benchmarks'!$S$7:$S$86,"&gt;=1"))</x:f>
      </x:c>
      <x:c r="N31" s="15" t="str">
        <x:f>IF(ISNUMBER(M31),_xlfn.MAXIFS('Benchmarks'!$V$7:$V$86,'Benchmarks'!$B$7:$B$86,A31,'Benchmarks'!$C$7:$C$86,M31,'Benchmarks'!$S$7:$S$86,"&gt;=1"),"")</x:f>
      </x:c>
      <x:c r="O31" s="15" t="str">
        <x:f>IF(AND(ISNUMBER(M31),Home!$J$4-M31&lt;=Guide!$B$4),W31,"")</x:f>
      </x:c>
      <x:c r="P31" s="15" t="str">
        <x:f>IF(A31="","",IF(NOT(ISNUMBER(M31)),"Not assessed",IF(O31="","Review due",IF(COUNTIFS('Benchmarks'!$B$7:$B$86,A31,'Benchmarks'!$S$7:$S$86,"&gt;=1")&gt;=2,"Revisited","Provisional"))))</x:f>
      </x:c>
      <x:c r="Q31" s="15" t="str">
        <x:f>IF(A31="","",COUNTIF('Skill Log'!$B$7:$B$206,A31))</x:f>
      </x:c>
      <x:c r="R31" s="15" t="str">
        <x:f>IF(A31="","",COUNTIFS('Reviews'!$J$7:$J$206,A31,'Reviews'!$K$7:$K$206,"Yes"))</x:f>
      </x:c>
      <x:c r="S31" s="15" t="str">
        <x:f>IF(A31="","",C31&amp;"-"&amp;IF(O31="","check",O31))</x:f>
      </x:c>
      <x:c r="T31" s="15" t="str">
        <x:f>IF(A31="","",IF(COUNTIF(Routes!$A$7:$A$21,S31)=1,INDEX(Routes!$D$7:$D$21,MATCH(S31,Routes!$A$7:$A$21,0)),"Check course"))</x:f>
      </x:c>
      <x:c r="U31" s="15" t="str">
        <x:f>IF(A31="","",COUNTIF($C$7:C31,C31))</x:f>
      </x:c>
      <x:c r="V31" s="15" t="str">
        <x:f>IF(A31="","",C31&amp;"-"&amp;U31)</x:f>
      </x:c>
      <x:c r="W31" s="15" t="str">
        <x:f>IF(ISNUMBER(N31),INDEX('Benchmarks'!$S$7:$S$86,N31-6),"")</x:f>
      </x:c>
      <x:c r="X31" s="25" t="str">
        <x:f>IF(ISNUMBER(M31),M31+Guide!$B$4,"")</x:f>
      </x:c>
    </x:row>
    <x:row r="32" ht="52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6" t="str">
        <x:f>IF(OR(A32="",COUNTIFS('Benchmarks'!$B$7:$B$86,A32,'Benchmarks'!$S$7:$S$86,"&gt;=1")=0),"",_xlfn.MINIFS('Benchmarks'!$C$7:$C$86,'Benchmarks'!$B$7:$B$86,A32,'Benchmarks'!$S$7:$S$86,"&gt;=1"))</x:f>
      </x:c>
      <x:c r="K32" s="14" t="str">
        <x:f>IF(ISNUMBER(J32),_xlfn.MAXIFS('Benchmarks'!$V$7:$V$86,'Benchmarks'!$B$7:$B$86,A32,'Benchmarks'!$C$7:$C$86,J32,'Benchmarks'!$S$7:$S$86,"&gt;=1"),"")</x:f>
      </x:c>
      <x:c r="L32" s="14" t="str">
        <x:f>IF(ISNUMBER(K32),INDEX('Benchmarks'!$S$7:$S$86,K32-6),"")</x:f>
      </x:c>
      <x:c r="M32" s="26" t="str">
        <x:f>IF(OR(A32="",COUNTIFS('Benchmarks'!$B$7:$B$86,A32,'Benchmarks'!$S$7:$S$86,"&gt;=1")=0),"",_xlfn.MAXIFS('Benchmarks'!$C$7:$C$86,'Benchmarks'!$B$7:$B$86,A32,'Benchmarks'!$S$7:$S$86,"&gt;=1"))</x:f>
      </x:c>
      <x:c r="N32" s="14" t="str">
        <x:f>IF(ISNUMBER(M32),_xlfn.MAXIFS('Benchmarks'!$V$7:$V$86,'Benchmarks'!$B$7:$B$86,A32,'Benchmarks'!$C$7:$C$86,M32,'Benchmarks'!$S$7:$S$86,"&gt;=1"),"")</x:f>
      </x:c>
      <x:c r="O32" s="14" t="str">
        <x:f>IF(AND(ISNUMBER(M32),Home!$J$4-M32&lt;=Guide!$B$4),W32,"")</x:f>
      </x:c>
      <x:c r="P32" s="14" t="str">
        <x:f>IF(A32="","",IF(NOT(ISNUMBER(M32)),"Not assessed",IF(O32="","Review due",IF(COUNTIFS('Benchmarks'!$B$7:$B$86,A32,'Benchmarks'!$S$7:$S$86,"&gt;=1")&gt;=2,"Revisited","Provisional"))))</x:f>
      </x:c>
      <x:c r="Q32" s="14" t="str">
        <x:f>IF(A32="","",COUNTIF('Skill Log'!$B$7:$B$206,A32))</x:f>
      </x:c>
      <x:c r="R32" s="14" t="str">
        <x:f>IF(A32="","",COUNTIFS('Reviews'!$J$7:$J$206,A32,'Reviews'!$K$7:$K$206,"Yes"))</x:f>
      </x:c>
      <x:c r="S32" s="14" t="str">
        <x:f>IF(A32="","",C32&amp;"-"&amp;IF(O32="","check",O32))</x:f>
      </x:c>
      <x:c r="T32" s="14" t="str">
        <x:f>IF(A32="","",IF(COUNTIF(Routes!$A$7:$A$21,S32)=1,INDEX(Routes!$D$7:$D$21,MATCH(S32,Routes!$A$7:$A$21,0)),"Check course"))</x:f>
      </x:c>
      <x:c r="U32" s="14" t="str">
        <x:f>IF(A32="","",COUNTIF($C$7:C32,C32))</x:f>
      </x:c>
      <x:c r="V32" s="14" t="str">
        <x:f>IF(A32="","",C32&amp;"-"&amp;U32)</x:f>
      </x:c>
      <x:c r="W32" s="14" t="str">
        <x:f>IF(ISNUMBER(N32),INDEX('Benchmarks'!$S$7:$S$86,N32-6),"")</x:f>
      </x:c>
      <x:c r="X32" s="26" t="str">
        <x:f>IF(ISNUMBER(M32),M32+Guide!$B$4,"")</x:f>
      </x:c>
    </x:row>
    <x:row r="33" ht="52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5" t="str">
        <x:f>IF(OR(A33="",COUNTIFS('Benchmarks'!$B$7:$B$86,A33,'Benchmarks'!$S$7:$S$86,"&gt;=1")=0),"",_xlfn.MINIFS('Benchmarks'!$C$7:$C$86,'Benchmarks'!$B$7:$B$86,A33,'Benchmarks'!$S$7:$S$86,"&gt;=1"))</x:f>
      </x:c>
      <x:c r="K33" s="15" t="str">
        <x:f>IF(ISNUMBER(J33),_xlfn.MAXIFS('Benchmarks'!$V$7:$V$86,'Benchmarks'!$B$7:$B$86,A33,'Benchmarks'!$C$7:$C$86,J33,'Benchmarks'!$S$7:$S$86,"&gt;=1"),"")</x:f>
      </x:c>
      <x:c r="L33" s="15" t="str">
        <x:f>IF(ISNUMBER(K33),INDEX('Benchmarks'!$S$7:$S$86,K33-6),"")</x:f>
      </x:c>
      <x:c r="M33" s="25" t="str">
        <x:f>IF(OR(A33="",COUNTIFS('Benchmarks'!$B$7:$B$86,A33,'Benchmarks'!$S$7:$S$86,"&gt;=1")=0),"",_xlfn.MAXIFS('Benchmarks'!$C$7:$C$86,'Benchmarks'!$B$7:$B$86,A33,'Benchmarks'!$S$7:$S$86,"&gt;=1"))</x:f>
      </x:c>
      <x:c r="N33" s="15" t="str">
        <x:f>IF(ISNUMBER(M33),_xlfn.MAXIFS('Benchmarks'!$V$7:$V$86,'Benchmarks'!$B$7:$B$86,A33,'Benchmarks'!$C$7:$C$86,M33,'Benchmarks'!$S$7:$S$86,"&gt;=1"),"")</x:f>
      </x:c>
      <x:c r="O33" s="15" t="str">
        <x:f>IF(AND(ISNUMBER(M33),Home!$J$4-M33&lt;=Guide!$B$4),W33,"")</x:f>
      </x:c>
      <x:c r="P33" s="15" t="str">
        <x:f>IF(A33="","",IF(NOT(ISNUMBER(M33)),"Not assessed",IF(O33="","Review due",IF(COUNTIFS('Benchmarks'!$B$7:$B$86,A33,'Benchmarks'!$S$7:$S$86,"&gt;=1")&gt;=2,"Revisited","Provisional"))))</x:f>
      </x:c>
      <x:c r="Q33" s="15" t="str">
        <x:f>IF(A33="","",COUNTIF('Skill Log'!$B$7:$B$206,A33))</x:f>
      </x:c>
      <x:c r="R33" s="15" t="str">
        <x:f>IF(A33="","",COUNTIFS('Reviews'!$J$7:$J$206,A33,'Reviews'!$K$7:$K$206,"Yes"))</x:f>
      </x:c>
      <x:c r="S33" s="15" t="str">
        <x:f>IF(A33="","",C33&amp;"-"&amp;IF(O33="","check",O33))</x:f>
      </x:c>
      <x:c r="T33" s="15" t="str">
        <x:f>IF(A33="","",IF(COUNTIF(Routes!$A$7:$A$21,S33)=1,INDEX(Routes!$D$7:$D$21,MATCH(S33,Routes!$A$7:$A$21,0)),"Check course"))</x:f>
      </x:c>
      <x:c r="U33" s="15" t="str">
        <x:f>IF(A33="","",COUNTIF($C$7:C33,C33))</x:f>
      </x:c>
      <x:c r="V33" s="15" t="str">
        <x:f>IF(A33="","",C33&amp;"-"&amp;U33)</x:f>
      </x:c>
      <x:c r="W33" s="15" t="str">
        <x:f>IF(ISNUMBER(N33),INDEX('Benchmarks'!$S$7:$S$86,N33-6),"")</x:f>
      </x:c>
      <x:c r="X33" s="25" t="str">
        <x:f>IF(ISNUMBER(M33),M33+Guide!$B$4,"")</x:f>
      </x:c>
    </x:row>
    <x:row r="34" ht="52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6" t="str">
        <x:f>IF(OR(A34="",COUNTIFS('Benchmarks'!$B$7:$B$86,A34,'Benchmarks'!$S$7:$S$86,"&gt;=1")=0),"",_xlfn.MINIFS('Benchmarks'!$C$7:$C$86,'Benchmarks'!$B$7:$B$86,A34,'Benchmarks'!$S$7:$S$86,"&gt;=1"))</x:f>
      </x:c>
      <x:c r="K34" s="14" t="str">
        <x:f>IF(ISNUMBER(J34),_xlfn.MAXIFS('Benchmarks'!$V$7:$V$86,'Benchmarks'!$B$7:$B$86,A34,'Benchmarks'!$C$7:$C$86,J34,'Benchmarks'!$S$7:$S$86,"&gt;=1"),"")</x:f>
      </x:c>
      <x:c r="L34" s="14" t="str">
        <x:f>IF(ISNUMBER(K34),INDEX('Benchmarks'!$S$7:$S$86,K34-6),"")</x:f>
      </x:c>
      <x:c r="M34" s="26" t="str">
        <x:f>IF(OR(A34="",COUNTIFS('Benchmarks'!$B$7:$B$86,A34,'Benchmarks'!$S$7:$S$86,"&gt;=1")=0),"",_xlfn.MAXIFS('Benchmarks'!$C$7:$C$86,'Benchmarks'!$B$7:$B$86,A34,'Benchmarks'!$S$7:$S$86,"&gt;=1"))</x:f>
      </x:c>
      <x:c r="N34" s="14" t="str">
        <x:f>IF(ISNUMBER(M34),_xlfn.MAXIFS('Benchmarks'!$V$7:$V$86,'Benchmarks'!$B$7:$B$86,A34,'Benchmarks'!$C$7:$C$86,M34,'Benchmarks'!$S$7:$S$86,"&gt;=1"),"")</x:f>
      </x:c>
      <x:c r="O34" s="14" t="str">
        <x:f>IF(AND(ISNUMBER(M34),Home!$J$4-M34&lt;=Guide!$B$4),W34,"")</x:f>
      </x:c>
      <x:c r="P34" s="14" t="str">
        <x:f>IF(A34="","",IF(NOT(ISNUMBER(M34)),"Not assessed",IF(O34="","Review due",IF(COUNTIFS('Benchmarks'!$B$7:$B$86,A34,'Benchmarks'!$S$7:$S$86,"&gt;=1")&gt;=2,"Revisited","Provisional"))))</x:f>
      </x:c>
      <x:c r="Q34" s="14" t="str">
        <x:f>IF(A34="","",COUNTIF('Skill Log'!$B$7:$B$206,A34))</x:f>
      </x:c>
      <x:c r="R34" s="14" t="str">
        <x:f>IF(A34="","",COUNTIFS('Reviews'!$J$7:$J$206,A34,'Reviews'!$K$7:$K$206,"Yes"))</x:f>
      </x:c>
      <x:c r="S34" s="14" t="str">
        <x:f>IF(A34="","",C34&amp;"-"&amp;IF(O34="","check",O34))</x:f>
      </x:c>
      <x:c r="T34" s="14" t="str">
        <x:f>IF(A34="","",IF(COUNTIF(Routes!$A$7:$A$21,S34)=1,INDEX(Routes!$D$7:$D$21,MATCH(S34,Routes!$A$7:$A$21,0)),"Check course"))</x:f>
      </x:c>
      <x:c r="U34" s="14" t="str">
        <x:f>IF(A34="","",COUNTIF($C$7:C34,C34))</x:f>
      </x:c>
      <x:c r="V34" s="14" t="str">
        <x:f>IF(A34="","",C34&amp;"-"&amp;U34)</x:f>
      </x:c>
      <x:c r="W34" s="14" t="str">
        <x:f>IF(ISNUMBER(N34),INDEX('Benchmarks'!$S$7:$S$86,N34-6),"")</x:f>
      </x:c>
      <x:c r="X34" s="26" t="str">
        <x:f>IF(ISNUMBER(M34),M34+Guide!$B$4,"")</x:f>
      </x:c>
    </x:row>
    <x:row r="35" ht="52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5" t="str">
        <x:f>IF(OR(A35="",COUNTIFS('Benchmarks'!$B$7:$B$86,A35,'Benchmarks'!$S$7:$S$86,"&gt;=1")=0),"",_xlfn.MINIFS('Benchmarks'!$C$7:$C$86,'Benchmarks'!$B$7:$B$86,A35,'Benchmarks'!$S$7:$S$86,"&gt;=1"))</x:f>
      </x:c>
      <x:c r="K35" s="15" t="str">
        <x:f>IF(ISNUMBER(J35),_xlfn.MAXIFS('Benchmarks'!$V$7:$V$86,'Benchmarks'!$B$7:$B$86,A35,'Benchmarks'!$C$7:$C$86,J35,'Benchmarks'!$S$7:$S$86,"&gt;=1"),"")</x:f>
      </x:c>
      <x:c r="L35" s="15" t="str">
        <x:f>IF(ISNUMBER(K35),INDEX('Benchmarks'!$S$7:$S$86,K35-6),"")</x:f>
      </x:c>
      <x:c r="M35" s="25" t="str">
        <x:f>IF(OR(A35="",COUNTIFS('Benchmarks'!$B$7:$B$86,A35,'Benchmarks'!$S$7:$S$86,"&gt;=1")=0),"",_xlfn.MAXIFS('Benchmarks'!$C$7:$C$86,'Benchmarks'!$B$7:$B$86,A35,'Benchmarks'!$S$7:$S$86,"&gt;=1"))</x:f>
      </x:c>
      <x:c r="N35" s="15" t="str">
        <x:f>IF(ISNUMBER(M35),_xlfn.MAXIFS('Benchmarks'!$V$7:$V$86,'Benchmarks'!$B$7:$B$86,A35,'Benchmarks'!$C$7:$C$86,M35,'Benchmarks'!$S$7:$S$86,"&gt;=1"),"")</x:f>
      </x:c>
      <x:c r="O35" s="15" t="str">
        <x:f>IF(AND(ISNUMBER(M35),Home!$J$4-M35&lt;=Guide!$B$4),W35,"")</x:f>
      </x:c>
      <x:c r="P35" s="15" t="str">
        <x:f>IF(A35="","",IF(NOT(ISNUMBER(M35)),"Not assessed",IF(O35="","Review due",IF(COUNTIFS('Benchmarks'!$B$7:$B$86,A35,'Benchmarks'!$S$7:$S$86,"&gt;=1")&gt;=2,"Revisited","Provisional"))))</x:f>
      </x:c>
      <x:c r="Q35" s="15" t="str">
        <x:f>IF(A35="","",COUNTIF('Skill Log'!$B$7:$B$206,A35))</x:f>
      </x:c>
      <x:c r="R35" s="15" t="str">
        <x:f>IF(A35="","",COUNTIFS('Reviews'!$J$7:$J$206,A35,'Reviews'!$K$7:$K$206,"Yes"))</x:f>
      </x:c>
      <x:c r="S35" s="15" t="str">
        <x:f>IF(A35="","",C35&amp;"-"&amp;IF(O35="","check",O35))</x:f>
      </x:c>
      <x:c r="T35" s="15" t="str">
        <x:f>IF(A35="","",IF(COUNTIF(Routes!$A$7:$A$21,S35)=1,INDEX(Routes!$D$7:$D$21,MATCH(S35,Routes!$A$7:$A$21,0)),"Check course"))</x:f>
      </x:c>
      <x:c r="U35" s="15" t="str">
        <x:f>IF(A35="","",COUNTIF($C$7:C35,C35))</x:f>
      </x:c>
      <x:c r="V35" s="15" t="str">
        <x:f>IF(A35="","",C35&amp;"-"&amp;U35)</x:f>
      </x:c>
      <x:c r="W35" s="15" t="str">
        <x:f>IF(ISNUMBER(N35),INDEX('Benchmarks'!$S$7:$S$86,N35-6),"")</x:f>
      </x:c>
      <x:c r="X35" s="25" t="str">
        <x:f>IF(ISNUMBER(M35),M35+Guide!$B$4,"")</x:f>
      </x:c>
    </x:row>
    <x:row r="36" ht="52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6" t="str">
        <x:f>IF(OR(A36="",COUNTIFS('Benchmarks'!$B$7:$B$86,A36,'Benchmarks'!$S$7:$S$86,"&gt;=1")=0),"",_xlfn.MINIFS('Benchmarks'!$C$7:$C$86,'Benchmarks'!$B$7:$B$86,A36,'Benchmarks'!$S$7:$S$86,"&gt;=1"))</x:f>
      </x:c>
      <x:c r="K36" s="14" t="str">
        <x:f>IF(ISNUMBER(J36),_xlfn.MAXIFS('Benchmarks'!$V$7:$V$86,'Benchmarks'!$B$7:$B$86,A36,'Benchmarks'!$C$7:$C$86,J36,'Benchmarks'!$S$7:$S$86,"&gt;=1"),"")</x:f>
      </x:c>
      <x:c r="L36" s="14" t="str">
        <x:f>IF(ISNUMBER(K36),INDEX('Benchmarks'!$S$7:$S$86,K36-6),"")</x:f>
      </x:c>
      <x:c r="M36" s="26" t="str">
        <x:f>IF(OR(A36="",COUNTIFS('Benchmarks'!$B$7:$B$86,A36,'Benchmarks'!$S$7:$S$86,"&gt;=1")=0),"",_xlfn.MAXIFS('Benchmarks'!$C$7:$C$86,'Benchmarks'!$B$7:$B$86,A36,'Benchmarks'!$S$7:$S$86,"&gt;=1"))</x:f>
      </x:c>
      <x:c r="N36" s="14" t="str">
        <x:f>IF(ISNUMBER(M36),_xlfn.MAXIFS('Benchmarks'!$V$7:$V$86,'Benchmarks'!$B$7:$B$86,A36,'Benchmarks'!$C$7:$C$86,M36,'Benchmarks'!$S$7:$S$86,"&gt;=1"),"")</x:f>
      </x:c>
      <x:c r="O36" s="14" t="str">
        <x:f>IF(AND(ISNUMBER(M36),Home!$J$4-M36&lt;=Guide!$B$4),W36,"")</x:f>
      </x:c>
      <x:c r="P36" s="14" t="str">
        <x:f>IF(A36="","",IF(NOT(ISNUMBER(M36)),"Not assessed",IF(O36="","Review due",IF(COUNTIFS('Benchmarks'!$B$7:$B$86,A36,'Benchmarks'!$S$7:$S$86,"&gt;=1")&gt;=2,"Revisited","Provisional"))))</x:f>
      </x:c>
      <x:c r="Q36" s="14" t="str">
        <x:f>IF(A36="","",COUNTIF('Skill Log'!$B$7:$B$206,A36))</x:f>
      </x:c>
      <x:c r="R36" s="14" t="str">
        <x:f>IF(A36="","",COUNTIFS('Reviews'!$J$7:$J$206,A36,'Reviews'!$K$7:$K$206,"Yes"))</x:f>
      </x:c>
      <x:c r="S36" s="14" t="str">
        <x:f>IF(A36="","",C36&amp;"-"&amp;IF(O36="","check",O36))</x:f>
      </x:c>
      <x:c r="T36" s="14" t="str">
        <x:f>IF(A36="","",IF(COUNTIF(Routes!$A$7:$A$21,S36)=1,INDEX(Routes!$D$7:$D$21,MATCH(S36,Routes!$A$7:$A$21,0)),"Check course"))</x:f>
      </x:c>
      <x:c r="U36" s="14" t="str">
        <x:f>IF(A36="","",COUNTIF($C$7:C36,C36))</x:f>
      </x:c>
      <x:c r="V36" s="14" t="str">
        <x:f>IF(A36="","",C36&amp;"-"&amp;U36)</x:f>
      </x:c>
      <x:c r="W36" s="14" t="str">
        <x:f>IF(ISNUMBER(N36),INDEX('Benchmarks'!$S$7:$S$86,N36-6),"")</x:f>
      </x:c>
      <x:c r="X36" s="26" t="str">
        <x:f>IF(ISNUMBER(M36),M36+Guide!$B$4,"")</x:f>
      </x:c>
    </x:row>
    <x:row r="37" ht="52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5" t="str">
        <x:f>IF(OR(A37="",COUNTIFS('Benchmarks'!$B$7:$B$86,A37,'Benchmarks'!$S$7:$S$86,"&gt;=1")=0),"",_xlfn.MINIFS('Benchmarks'!$C$7:$C$86,'Benchmarks'!$B$7:$B$86,A37,'Benchmarks'!$S$7:$S$86,"&gt;=1"))</x:f>
      </x:c>
      <x:c r="K37" s="15" t="str">
        <x:f>IF(ISNUMBER(J37),_xlfn.MAXIFS('Benchmarks'!$V$7:$V$86,'Benchmarks'!$B$7:$B$86,A37,'Benchmarks'!$C$7:$C$86,J37,'Benchmarks'!$S$7:$S$86,"&gt;=1"),"")</x:f>
      </x:c>
      <x:c r="L37" s="15" t="str">
        <x:f>IF(ISNUMBER(K37),INDEX('Benchmarks'!$S$7:$S$86,K37-6),"")</x:f>
      </x:c>
      <x:c r="M37" s="25" t="str">
        <x:f>IF(OR(A37="",COUNTIFS('Benchmarks'!$B$7:$B$86,A37,'Benchmarks'!$S$7:$S$86,"&gt;=1")=0),"",_xlfn.MAXIFS('Benchmarks'!$C$7:$C$86,'Benchmarks'!$B$7:$B$86,A37,'Benchmarks'!$S$7:$S$86,"&gt;=1"))</x:f>
      </x:c>
      <x:c r="N37" s="15" t="str">
        <x:f>IF(ISNUMBER(M37),_xlfn.MAXIFS('Benchmarks'!$V$7:$V$86,'Benchmarks'!$B$7:$B$86,A37,'Benchmarks'!$C$7:$C$86,M37,'Benchmarks'!$S$7:$S$86,"&gt;=1"),"")</x:f>
      </x:c>
      <x:c r="O37" s="15" t="str">
        <x:f>IF(AND(ISNUMBER(M37),Home!$J$4-M37&lt;=Guide!$B$4),W37,"")</x:f>
      </x:c>
      <x:c r="P37" s="15" t="str">
        <x:f>IF(A37="","",IF(NOT(ISNUMBER(M37)),"Not assessed",IF(O37="","Review due",IF(COUNTIFS('Benchmarks'!$B$7:$B$86,A37,'Benchmarks'!$S$7:$S$86,"&gt;=1")&gt;=2,"Revisited","Provisional"))))</x:f>
      </x:c>
      <x:c r="Q37" s="15" t="str">
        <x:f>IF(A37="","",COUNTIF('Skill Log'!$B$7:$B$206,A37))</x:f>
      </x:c>
      <x:c r="R37" s="15" t="str">
        <x:f>IF(A37="","",COUNTIFS('Reviews'!$J$7:$J$206,A37,'Reviews'!$K$7:$K$206,"Yes"))</x:f>
      </x:c>
      <x:c r="S37" s="15" t="str">
        <x:f>IF(A37="","",C37&amp;"-"&amp;IF(O37="","check",O37))</x:f>
      </x:c>
      <x:c r="T37" s="15" t="str">
        <x:f>IF(A37="","",IF(COUNTIF(Routes!$A$7:$A$21,S37)=1,INDEX(Routes!$D$7:$D$21,MATCH(S37,Routes!$A$7:$A$21,0)),"Check course"))</x:f>
      </x:c>
      <x:c r="U37" s="15" t="str">
        <x:f>IF(A37="","",COUNTIF($C$7:C37,C37))</x:f>
      </x:c>
      <x:c r="V37" s="15" t="str">
        <x:f>IF(A37="","",C37&amp;"-"&amp;U37)</x:f>
      </x:c>
      <x:c r="W37" s="15" t="str">
        <x:f>IF(ISNUMBER(N37),INDEX('Benchmarks'!$S$7:$S$86,N37-6),"")</x:f>
      </x:c>
      <x:c r="X37" s="25" t="str">
        <x:f>IF(ISNUMBER(M37),M37+Guide!$B$4,"")</x:f>
      </x:c>
    </x:row>
    <x:row r="38" ht="52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6" t="str">
        <x:f>IF(OR(A38="",COUNTIFS('Benchmarks'!$B$7:$B$86,A38,'Benchmarks'!$S$7:$S$86,"&gt;=1")=0),"",_xlfn.MINIFS('Benchmarks'!$C$7:$C$86,'Benchmarks'!$B$7:$B$86,A38,'Benchmarks'!$S$7:$S$86,"&gt;=1"))</x:f>
      </x:c>
      <x:c r="K38" s="14" t="str">
        <x:f>IF(ISNUMBER(J38),_xlfn.MAXIFS('Benchmarks'!$V$7:$V$86,'Benchmarks'!$B$7:$B$86,A38,'Benchmarks'!$C$7:$C$86,J38,'Benchmarks'!$S$7:$S$86,"&gt;=1"),"")</x:f>
      </x:c>
      <x:c r="L38" s="14" t="str">
        <x:f>IF(ISNUMBER(K38),INDEX('Benchmarks'!$S$7:$S$86,K38-6),"")</x:f>
      </x:c>
      <x:c r="M38" s="26" t="str">
        <x:f>IF(OR(A38="",COUNTIFS('Benchmarks'!$B$7:$B$86,A38,'Benchmarks'!$S$7:$S$86,"&gt;=1")=0),"",_xlfn.MAXIFS('Benchmarks'!$C$7:$C$86,'Benchmarks'!$B$7:$B$86,A38,'Benchmarks'!$S$7:$S$86,"&gt;=1"))</x:f>
      </x:c>
      <x:c r="N38" s="14" t="str">
        <x:f>IF(ISNUMBER(M38),_xlfn.MAXIFS('Benchmarks'!$V$7:$V$86,'Benchmarks'!$B$7:$B$86,A38,'Benchmarks'!$C$7:$C$86,M38,'Benchmarks'!$S$7:$S$86,"&gt;=1"),"")</x:f>
      </x:c>
      <x:c r="O38" s="14" t="str">
        <x:f>IF(AND(ISNUMBER(M38),Home!$J$4-M38&lt;=Guide!$B$4),W38,"")</x:f>
      </x:c>
      <x:c r="P38" s="14" t="str">
        <x:f>IF(A38="","",IF(NOT(ISNUMBER(M38)),"Not assessed",IF(O38="","Review due",IF(COUNTIFS('Benchmarks'!$B$7:$B$86,A38,'Benchmarks'!$S$7:$S$86,"&gt;=1")&gt;=2,"Revisited","Provisional"))))</x:f>
      </x:c>
      <x:c r="Q38" s="14" t="str">
        <x:f>IF(A38="","",COUNTIF('Skill Log'!$B$7:$B$206,A38))</x:f>
      </x:c>
      <x:c r="R38" s="14" t="str">
        <x:f>IF(A38="","",COUNTIFS('Reviews'!$J$7:$J$206,A38,'Reviews'!$K$7:$K$206,"Yes"))</x:f>
      </x:c>
      <x:c r="S38" s="14" t="str">
        <x:f>IF(A38="","",C38&amp;"-"&amp;IF(O38="","check",O38))</x:f>
      </x:c>
      <x:c r="T38" s="14" t="str">
        <x:f>IF(A38="","",IF(COUNTIF(Routes!$A$7:$A$21,S38)=1,INDEX(Routes!$D$7:$D$21,MATCH(S38,Routes!$A$7:$A$21,0)),"Check course"))</x:f>
      </x:c>
      <x:c r="U38" s="14" t="str">
        <x:f>IF(A38="","",COUNTIF($C$7:C38,C38))</x:f>
      </x:c>
      <x:c r="V38" s="14" t="str">
        <x:f>IF(A38="","",C38&amp;"-"&amp;U38)</x:f>
      </x:c>
      <x:c r="W38" s="14" t="str">
        <x:f>IF(ISNUMBER(N38),INDEX('Benchmarks'!$S$7:$S$86,N38-6),"")</x:f>
      </x:c>
      <x:c r="X38" s="26" t="str">
        <x:f>IF(ISNUMBER(M38),M38+Guide!$B$4,"")</x:f>
      </x:c>
    </x:row>
    <x:row r="39" ht="52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5" t="str">
        <x:f>IF(OR(A39="",COUNTIFS('Benchmarks'!$B$7:$B$86,A39,'Benchmarks'!$S$7:$S$86,"&gt;=1")=0),"",_xlfn.MINIFS('Benchmarks'!$C$7:$C$86,'Benchmarks'!$B$7:$B$86,A39,'Benchmarks'!$S$7:$S$86,"&gt;=1"))</x:f>
      </x:c>
      <x:c r="K39" s="15" t="str">
        <x:f>IF(ISNUMBER(J39),_xlfn.MAXIFS('Benchmarks'!$V$7:$V$86,'Benchmarks'!$B$7:$B$86,A39,'Benchmarks'!$C$7:$C$86,J39,'Benchmarks'!$S$7:$S$86,"&gt;=1"),"")</x:f>
      </x:c>
      <x:c r="L39" s="15" t="str">
        <x:f>IF(ISNUMBER(K39),INDEX('Benchmarks'!$S$7:$S$86,K39-6),"")</x:f>
      </x:c>
      <x:c r="M39" s="25" t="str">
        <x:f>IF(OR(A39="",COUNTIFS('Benchmarks'!$B$7:$B$86,A39,'Benchmarks'!$S$7:$S$86,"&gt;=1")=0),"",_xlfn.MAXIFS('Benchmarks'!$C$7:$C$86,'Benchmarks'!$B$7:$B$86,A39,'Benchmarks'!$S$7:$S$86,"&gt;=1"))</x:f>
      </x:c>
      <x:c r="N39" s="15" t="str">
        <x:f>IF(ISNUMBER(M39),_xlfn.MAXIFS('Benchmarks'!$V$7:$V$86,'Benchmarks'!$B$7:$B$86,A39,'Benchmarks'!$C$7:$C$86,M39,'Benchmarks'!$S$7:$S$86,"&gt;=1"),"")</x:f>
      </x:c>
      <x:c r="O39" s="15" t="str">
        <x:f>IF(AND(ISNUMBER(M39),Home!$J$4-M39&lt;=Guide!$B$4),W39,"")</x:f>
      </x:c>
      <x:c r="P39" s="15" t="str">
        <x:f>IF(A39="","",IF(NOT(ISNUMBER(M39)),"Not assessed",IF(O39="","Review due",IF(COUNTIFS('Benchmarks'!$B$7:$B$86,A39,'Benchmarks'!$S$7:$S$86,"&gt;=1")&gt;=2,"Revisited","Provisional"))))</x:f>
      </x:c>
      <x:c r="Q39" s="15" t="str">
        <x:f>IF(A39="","",COUNTIF('Skill Log'!$B$7:$B$206,A39))</x:f>
      </x:c>
      <x:c r="R39" s="15" t="str">
        <x:f>IF(A39="","",COUNTIFS('Reviews'!$J$7:$J$206,A39,'Reviews'!$K$7:$K$206,"Yes"))</x:f>
      </x:c>
      <x:c r="S39" s="15" t="str">
        <x:f>IF(A39="","",C39&amp;"-"&amp;IF(O39="","check",O39))</x:f>
      </x:c>
      <x:c r="T39" s="15" t="str">
        <x:f>IF(A39="","",IF(COUNTIF(Routes!$A$7:$A$21,S39)=1,INDEX(Routes!$D$7:$D$21,MATCH(S39,Routes!$A$7:$A$21,0)),"Check course"))</x:f>
      </x:c>
      <x:c r="U39" s="15" t="str">
        <x:f>IF(A39="","",COUNTIF($C$7:C39,C39))</x:f>
      </x:c>
      <x:c r="V39" s="15" t="str">
        <x:f>IF(A39="","",C39&amp;"-"&amp;U39)</x:f>
      </x:c>
      <x:c r="W39" s="15" t="str">
        <x:f>IF(ISNUMBER(N39),INDEX('Benchmarks'!$S$7:$S$86,N39-6),"")</x:f>
      </x:c>
      <x:c r="X39" s="25" t="str">
        <x:f>IF(ISNUMBER(M39),M39+Guide!$B$4,"")</x:f>
      </x:c>
    </x:row>
    <x:row r="40" ht="52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6" t="str">
        <x:f>IF(OR(A40="",COUNTIFS('Benchmarks'!$B$7:$B$86,A40,'Benchmarks'!$S$7:$S$86,"&gt;=1")=0),"",_xlfn.MINIFS('Benchmarks'!$C$7:$C$86,'Benchmarks'!$B$7:$B$86,A40,'Benchmarks'!$S$7:$S$86,"&gt;=1"))</x:f>
      </x:c>
      <x:c r="K40" s="14" t="str">
        <x:f>IF(ISNUMBER(J40),_xlfn.MAXIFS('Benchmarks'!$V$7:$V$86,'Benchmarks'!$B$7:$B$86,A40,'Benchmarks'!$C$7:$C$86,J40,'Benchmarks'!$S$7:$S$86,"&gt;=1"),"")</x:f>
      </x:c>
      <x:c r="L40" s="14" t="str">
        <x:f>IF(ISNUMBER(K40),INDEX('Benchmarks'!$S$7:$S$86,K40-6),"")</x:f>
      </x:c>
      <x:c r="M40" s="26" t="str">
        <x:f>IF(OR(A40="",COUNTIFS('Benchmarks'!$B$7:$B$86,A40,'Benchmarks'!$S$7:$S$86,"&gt;=1")=0),"",_xlfn.MAXIFS('Benchmarks'!$C$7:$C$86,'Benchmarks'!$B$7:$B$86,A40,'Benchmarks'!$S$7:$S$86,"&gt;=1"))</x:f>
      </x:c>
      <x:c r="N40" s="14" t="str">
        <x:f>IF(ISNUMBER(M40),_xlfn.MAXIFS('Benchmarks'!$V$7:$V$86,'Benchmarks'!$B$7:$B$86,A40,'Benchmarks'!$C$7:$C$86,M40,'Benchmarks'!$S$7:$S$86,"&gt;=1"),"")</x:f>
      </x:c>
      <x:c r="O40" s="14" t="str">
        <x:f>IF(AND(ISNUMBER(M40),Home!$J$4-M40&lt;=Guide!$B$4),W40,"")</x:f>
      </x:c>
      <x:c r="P40" s="14" t="str">
        <x:f>IF(A40="","",IF(NOT(ISNUMBER(M40)),"Not assessed",IF(O40="","Review due",IF(COUNTIFS('Benchmarks'!$B$7:$B$86,A40,'Benchmarks'!$S$7:$S$86,"&gt;=1")&gt;=2,"Revisited","Provisional"))))</x:f>
      </x:c>
      <x:c r="Q40" s="14" t="str">
        <x:f>IF(A40="","",COUNTIF('Skill Log'!$B$7:$B$206,A40))</x:f>
      </x:c>
      <x:c r="R40" s="14" t="str">
        <x:f>IF(A40="","",COUNTIFS('Reviews'!$J$7:$J$206,A40,'Reviews'!$K$7:$K$206,"Yes"))</x:f>
      </x:c>
      <x:c r="S40" s="14" t="str">
        <x:f>IF(A40="","",C40&amp;"-"&amp;IF(O40="","check",O40))</x:f>
      </x:c>
      <x:c r="T40" s="14" t="str">
        <x:f>IF(A40="","",IF(COUNTIF(Routes!$A$7:$A$21,S40)=1,INDEX(Routes!$D$7:$D$21,MATCH(S40,Routes!$A$7:$A$21,0)),"Check course"))</x:f>
      </x:c>
      <x:c r="U40" s="14" t="str">
        <x:f>IF(A40="","",COUNTIF($C$7:C40,C40))</x:f>
      </x:c>
      <x:c r="V40" s="14" t="str">
        <x:f>IF(A40="","",C40&amp;"-"&amp;U40)</x:f>
      </x:c>
      <x:c r="W40" s="14" t="str">
        <x:f>IF(ISNUMBER(N40),INDEX('Benchmarks'!$S$7:$S$86,N40-6),"")</x:f>
      </x:c>
      <x:c r="X40" s="26" t="str">
        <x:f>IF(ISNUMBER(M40),M40+Guide!$B$4,"")</x:f>
      </x:c>
    </x:row>
    <x:row r="41" ht="52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5" t="str">
        <x:f>IF(OR(A41="",COUNTIFS('Benchmarks'!$B$7:$B$86,A41,'Benchmarks'!$S$7:$S$86,"&gt;=1")=0),"",_xlfn.MINIFS('Benchmarks'!$C$7:$C$86,'Benchmarks'!$B$7:$B$86,A41,'Benchmarks'!$S$7:$S$86,"&gt;=1"))</x:f>
      </x:c>
      <x:c r="K41" s="15" t="str">
        <x:f>IF(ISNUMBER(J41),_xlfn.MAXIFS('Benchmarks'!$V$7:$V$86,'Benchmarks'!$B$7:$B$86,A41,'Benchmarks'!$C$7:$C$86,J41,'Benchmarks'!$S$7:$S$86,"&gt;=1"),"")</x:f>
      </x:c>
      <x:c r="L41" s="15" t="str">
        <x:f>IF(ISNUMBER(K41),INDEX('Benchmarks'!$S$7:$S$86,K41-6),"")</x:f>
      </x:c>
      <x:c r="M41" s="25" t="str">
        <x:f>IF(OR(A41="",COUNTIFS('Benchmarks'!$B$7:$B$86,A41,'Benchmarks'!$S$7:$S$86,"&gt;=1")=0),"",_xlfn.MAXIFS('Benchmarks'!$C$7:$C$86,'Benchmarks'!$B$7:$B$86,A41,'Benchmarks'!$S$7:$S$86,"&gt;=1"))</x:f>
      </x:c>
      <x:c r="N41" s="15" t="str">
        <x:f>IF(ISNUMBER(M41),_xlfn.MAXIFS('Benchmarks'!$V$7:$V$86,'Benchmarks'!$B$7:$B$86,A41,'Benchmarks'!$C$7:$C$86,M41,'Benchmarks'!$S$7:$S$86,"&gt;=1"),"")</x:f>
      </x:c>
      <x:c r="O41" s="15" t="str">
        <x:f>IF(AND(ISNUMBER(M41),Home!$J$4-M41&lt;=Guide!$B$4),W41,"")</x:f>
      </x:c>
      <x:c r="P41" s="15" t="str">
        <x:f>IF(A41="","",IF(NOT(ISNUMBER(M41)),"Not assessed",IF(O41="","Review due",IF(COUNTIFS('Benchmarks'!$B$7:$B$86,A41,'Benchmarks'!$S$7:$S$86,"&gt;=1")&gt;=2,"Revisited","Provisional"))))</x:f>
      </x:c>
      <x:c r="Q41" s="15" t="str">
        <x:f>IF(A41="","",COUNTIF('Skill Log'!$B$7:$B$206,A41))</x:f>
      </x:c>
      <x:c r="R41" s="15" t="str">
        <x:f>IF(A41="","",COUNTIFS('Reviews'!$J$7:$J$206,A41,'Reviews'!$K$7:$K$206,"Yes"))</x:f>
      </x:c>
      <x:c r="S41" s="15" t="str">
        <x:f>IF(A41="","",C41&amp;"-"&amp;IF(O41="","check",O41))</x:f>
      </x:c>
      <x:c r="T41" s="15" t="str">
        <x:f>IF(A41="","",IF(COUNTIF(Routes!$A$7:$A$21,S41)=1,INDEX(Routes!$D$7:$D$21,MATCH(S41,Routes!$A$7:$A$21,0)),"Check course"))</x:f>
      </x:c>
      <x:c r="U41" s="15" t="str">
        <x:f>IF(A41="","",COUNTIF($C$7:C41,C41))</x:f>
      </x:c>
      <x:c r="V41" s="15" t="str">
        <x:f>IF(A41="","",C41&amp;"-"&amp;U41)</x:f>
      </x:c>
      <x:c r="W41" s="15" t="str">
        <x:f>IF(ISNUMBER(N41),INDEX('Benchmarks'!$S$7:$S$86,N41-6),"")</x:f>
      </x:c>
      <x:c r="X41" s="25" t="str">
        <x:f>IF(ISNUMBER(M41),M41+Guide!$B$4,"")</x:f>
      </x:c>
    </x:row>
    <x:row r="42" ht="52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6" t="str">
        <x:f>IF(OR(A42="",COUNTIFS('Benchmarks'!$B$7:$B$86,A42,'Benchmarks'!$S$7:$S$86,"&gt;=1")=0),"",_xlfn.MINIFS('Benchmarks'!$C$7:$C$86,'Benchmarks'!$B$7:$B$86,A42,'Benchmarks'!$S$7:$S$86,"&gt;=1"))</x:f>
      </x:c>
      <x:c r="K42" s="14" t="str">
        <x:f>IF(ISNUMBER(J42),_xlfn.MAXIFS('Benchmarks'!$V$7:$V$86,'Benchmarks'!$B$7:$B$86,A42,'Benchmarks'!$C$7:$C$86,J42,'Benchmarks'!$S$7:$S$86,"&gt;=1"),"")</x:f>
      </x:c>
      <x:c r="L42" s="14" t="str">
        <x:f>IF(ISNUMBER(K42),INDEX('Benchmarks'!$S$7:$S$86,K42-6),"")</x:f>
      </x:c>
      <x:c r="M42" s="26" t="str">
        <x:f>IF(OR(A42="",COUNTIFS('Benchmarks'!$B$7:$B$86,A42,'Benchmarks'!$S$7:$S$86,"&gt;=1")=0),"",_xlfn.MAXIFS('Benchmarks'!$C$7:$C$86,'Benchmarks'!$B$7:$B$86,A42,'Benchmarks'!$S$7:$S$86,"&gt;=1"))</x:f>
      </x:c>
      <x:c r="N42" s="14" t="str">
        <x:f>IF(ISNUMBER(M42),_xlfn.MAXIFS('Benchmarks'!$V$7:$V$86,'Benchmarks'!$B$7:$B$86,A42,'Benchmarks'!$C$7:$C$86,M42,'Benchmarks'!$S$7:$S$86,"&gt;=1"),"")</x:f>
      </x:c>
      <x:c r="O42" s="14" t="str">
        <x:f>IF(AND(ISNUMBER(M42),Home!$J$4-M42&lt;=Guide!$B$4),W42,"")</x:f>
      </x:c>
      <x:c r="P42" s="14" t="str">
        <x:f>IF(A42="","",IF(NOT(ISNUMBER(M42)),"Not assessed",IF(O42="","Review due",IF(COUNTIFS('Benchmarks'!$B$7:$B$86,A42,'Benchmarks'!$S$7:$S$86,"&gt;=1")&gt;=2,"Revisited","Provisional"))))</x:f>
      </x:c>
      <x:c r="Q42" s="14" t="str">
        <x:f>IF(A42="","",COUNTIF('Skill Log'!$B$7:$B$206,A42))</x:f>
      </x:c>
      <x:c r="R42" s="14" t="str">
        <x:f>IF(A42="","",COUNTIFS('Reviews'!$J$7:$J$206,A42,'Reviews'!$K$7:$K$206,"Yes"))</x:f>
      </x:c>
      <x:c r="S42" s="14" t="str">
        <x:f>IF(A42="","",C42&amp;"-"&amp;IF(O42="","check",O42))</x:f>
      </x:c>
      <x:c r="T42" s="14" t="str">
        <x:f>IF(A42="","",IF(COUNTIF(Routes!$A$7:$A$21,S42)=1,INDEX(Routes!$D$7:$D$21,MATCH(S42,Routes!$A$7:$A$21,0)),"Check course"))</x:f>
      </x:c>
      <x:c r="U42" s="14" t="str">
        <x:f>IF(A42="","",COUNTIF($C$7:C42,C42))</x:f>
      </x:c>
      <x:c r="V42" s="14" t="str">
        <x:f>IF(A42="","",C42&amp;"-"&amp;U42)</x:f>
      </x:c>
      <x:c r="W42" s="14" t="str">
        <x:f>IF(ISNUMBER(N42),INDEX('Benchmarks'!$S$7:$S$86,N42-6),"")</x:f>
      </x:c>
      <x:c r="X42" s="26" t="str">
        <x:f>IF(ISNUMBER(M42),M42+Guide!$B$4,"")</x:f>
      </x:c>
    </x:row>
    <x:row r="43" ht="52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5" t="str">
        <x:f>IF(OR(A43="",COUNTIFS('Benchmarks'!$B$7:$B$86,A43,'Benchmarks'!$S$7:$S$86,"&gt;=1")=0),"",_xlfn.MINIFS('Benchmarks'!$C$7:$C$86,'Benchmarks'!$B$7:$B$86,A43,'Benchmarks'!$S$7:$S$86,"&gt;=1"))</x:f>
      </x:c>
      <x:c r="K43" s="15" t="str">
        <x:f>IF(ISNUMBER(J43),_xlfn.MAXIFS('Benchmarks'!$V$7:$V$86,'Benchmarks'!$B$7:$B$86,A43,'Benchmarks'!$C$7:$C$86,J43,'Benchmarks'!$S$7:$S$86,"&gt;=1"),"")</x:f>
      </x:c>
      <x:c r="L43" s="15" t="str">
        <x:f>IF(ISNUMBER(K43),INDEX('Benchmarks'!$S$7:$S$86,K43-6),"")</x:f>
      </x:c>
      <x:c r="M43" s="25" t="str">
        <x:f>IF(OR(A43="",COUNTIFS('Benchmarks'!$B$7:$B$86,A43,'Benchmarks'!$S$7:$S$86,"&gt;=1")=0),"",_xlfn.MAXIFS('Benchmarks'!$C$7:$C$86,'Benchmarks'!$B$7:$B$86,A43,'Benchmarks'!$S$7:$S$86,"&gt;=1"))</x:f>
      </x:c>
      <x:c r="N43" s="15" t="str">
        <x:f>IF(ISNUMBER(M43),_xlfn.MAXIFS('Benchmarks'!$V$7:$V$86,'Benchmarks'!$B$7:$B$86,A43,'Benchmarks'!$C$7:$C$86,M43,'Benchmarks'!$S$7:$S$86,"&gt;=1"),"")</x:f>
      </x:c>
      <x:c r="O43" s="15" t="str">
        <x:f>IF(AND(ISNUMBER(M43),Home!$J$4-M43&lt;=Guide!$B$4),W43,"")</x:f>
      </x:c>
      <x:c r="P43" s="15" t="str">
        <x:f>IF(A43="","",IF(NOT(ISNUMBER(M43)),"Not assessed",IF(O43="","Review due",IF(COUNTIFS('Benchmarks'!$B$7:$B$86,A43,'Benchmarks'!$S$7:$S$86,"&gt;=1")&gt;=2,"Revisited","Provisional"))))</x:f>
      </x:c>
      <x:c r="Q43" s="15" t="str">
        <x:f>IF(A43="","",COUNTIF('Skill Log'!$B$7:$B$206,A43))</x:f>
      </x:c>
      <x:c r="R43" s="15" t="str">
        <x:f>IF(A43="","",COUNTIFS('Reviews'!$J$7:$J$206,A43,'Reviews'!$K$7:$K$206,"Yes"))</x:f>
      </x:c>
      <x:c r="S43" s="15" t="str">
        <x:f>IF(A43="","",C43&amp;"-"&amp;IF(O43="","check",O43))</x:f>
      </x:c>
      <x:c r="T43" s="15" t="str">
        <x:f>IF(A43="","",IF(COUNTIF(Routes!$A$7:$A$21,S43)=1,INDEX(Routes!$D$7:$D$21,MATCH(S43,Routes!$A$7:$A$21,0)),"Check course"))</x:f>
      </x:c>
      <x:c r="U43" s="15" t="str">
        <x:f>IF(A43="","",COUNTIF($C$7:C43,C43))</x:f>
      </x:c>
      <x:c r="V43" s="15" t="str">
        <x:f>IF(A43="","",C43&amp;"-"&amp;U43)</x:f>
      </x:c>
      <x:c r="W43" s="15" t="str">
        <x:f>IF(ISNUMBER(N43),INDEX('Benchmarks'!$S$7:$S$86,N43-6),"")</x:f>
      </x:c>
      <x:c r="X43" s="25" t="str">
        <x:f>IF(ISNUMBER(M43),M43+Guide!$B$4,"")</x:f>
      </x:c>
    </x:row>
    <x:row r="44" ht="52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6" t="str">
        <x:f>IF(OR(A44="",COUNTIFS('Benchmarks'!$B$7:$B$86,A44,'Benchmarks'!$S$7:$S$86,"&gt;=1")=0),"",_xlfn.MINIFS('Benchmarks'!$C$7:$C$86,'Benchmarks'!$B$7:$B$86,A44,'Benchmarks'!$S$7:$S$86,"&gt;=1"))</x:f>
      </x:c>
      <x:c r="K44" s="14" t="str">
        <x:f>IF(ISNUMBER(J44),_xlfn.MAXIFS('Benchmarks'!$V$7:$V$86,'Benchmarks'!$B$7:$B$86,A44,'Benchmarks'!$C$7:$C$86,J44,'Benchmarks'!$S$7:$S$86,"&gt;=1"),"")</x:f>
      </x:c>
      <x:c r="L44" s="14" t="str">
        <x:f>IF(ISNUMBER(K44),INDEX('Benchmarks'!$S$7:$S$86,K44-6),"")</x:f>
      </x:c>
      <x:c r="M44" s="26" t="str">
        <x:f>IF(OR(A44="",COUNTIFS('Benchmarks'!$B$7:$B$86,A44,'Benchmarks'!$S$7:$S$86,"&gt;=1")=0),"",_xlfn.MAXIFS('Benchmarks'!$C$7:$C$86,'Benchmarks'!$B$7:$B$86,A44,'Benchmarks'!$S$7:$S$86,"&gt;=1"))</x:f>
      </x:c>
      <x:c r="N44" s="14" t="str">
        <x:f>IF(ISNUMBER(M44),_xlfn.MAXIFS('Benchmarks'!$V$7:$V$86,'Benchmarks'!$B$7:$B$86,A44,'Benchmarks'!$C$7:$C$86,M44,'Benchmarks'!$S$7:$S$86,"&gt;=1"),"")</x:f>
      </x:c>
      <x:c r="O44" s="14" t="str">
        <x:f>IF(AND(ISNUMBER(M44),Home!$J$4-M44&lt;=Guide!$B$4),W44,"")</x:f>
      </x:c>
      <x:c r="P44" s="14" t="str">
        <x:f>IF(A44="","",IF(NOT(ISNUMBER(M44)),"Not assessed",IF(O44="","Review due",IF(COUNTIFS('Benchmarks'!$B$7:$B$86,A44,'Benchmarks'!$S$7:$S$86,"&gt;=1")&gt;=2,"Revisited","Provisional"))))</x:f>
      </x:c>
      <x:c r="Q44" s="14" t="str">
        <x:f>IF(A44="","",COUNTIF('Skill Log'!$B$7:$B$206,A44))</x:f>
      </x:c>
      <x:c r="R44" s="14" t="str">
        <x:f>IF(A44="","",COUNTIFS('Reviews'!$J$7:$J$206,A44,'Reviews'!$K$7:$K$206,"Yes"))</x:f>
      </x:c>
      <x:c r="S44" s="14" t="str">
        <x:f>IF(A44="","",C44&amp;"-"&amp;IF(O44="","check",O44))</x:f>
      </x:c>
      <x:c r="T44" s="14" t="str">
        <x:f>IF(A44="","",IF(COUNTIF(Routes!$A$7:$A$21,S44)=1,INDEX(Routes!$D$7:$D$21,MATCH(S44,Routes!$A$7:$A$21,0)),"Check course"))</x:f>
      </x:c>
      <x:c r="U44" s="14" t="str">
        <x:f>IF(A44="","",COUNTIF($C$7:C44,C44))</x:f>
      </x:c>
      <x:c r="V44" s="14" t="str">
        <x:f>IF(A44="","",C44&amp;"-"&amp;U44)</x:f>
      </x:c>
      <x:c r="W44" s="14" t="str">
        <x:f>IF(ISNUMBER(N44),INDEX('Benchmarks'!$S$7:$S$86,N44-6),"")</x:f>
      </x:c>
      <x:c r="X44" s="26" t="str">
        <x:f>IF(ISNUMBER(M44),M44+Guide!$B$4,"")</x:f>
      </x:c>
    </x:row>
    <x:row r="45" ht="52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5" t="str">
        <x:f>IF(OR(A45="",COUNTIFS('Benchmarks'!$B$7:$B$86,A45,'Benchmarks'!$S$7:$S$86,"&gt;=1")=0),"",_xlfn.MINIFS('Benchmarks'!$C$7:$C$86,'Benchmarks'!$B$7:$B$86,A45,'Benchmarks'!$S$7:$S$86,"&gt;=1"))</x:f>
      </x:c>
      <x:c r="K45" s="15" t="str">
        <x:f>IF(ISNUMBER(J45),_xlfn.MAXIFS('Benchmarks'!$V$7:$V$86,'Benchmarks'!$B$7:$B$86,A45,'Benchmarks'!$C$7:$C$86,J45,'Benchmarks'!$S$7:$S$86,"&gt;=1"),"")</x:f>
      </x:c>
      <x:c r="L45" s="15" t="str">
        <x:f>IF(ISNUMBER(K45),INDEX('Benchmarks'!$S$7:$S$86,K45-6),"")</x:f>
      </x:c>
      <x:c r="M45" s="25" t="str">
        <x:f>IF(OR(A45="",COUNTIFS('Benchmarks'!$B$7:$B$86,A45,'Benchmarks'!$S$7:$S$86,"&gt;=1")=0),"",_xlfn.MAXIFS('Benchmarks'!$C$7:$C$86,'Benchmarks'!$B$7:$B$86,A45,'Benchmarks'!$S$7:$S$86,"&gt;=1"))</x:f>
      </x:c>
      <x:c r="N45" s="15" t="str">
        <x:f>IF(ISNUMBER(M45),_xlfn.MAXIFS('Benchmarks'!$V$7:$V$86,'Benchmarks'!$B$7:$B$86,A45,'Benchmarks'!$C$7:$C$86,M45,'Benchmarks'!$S$7:$S$86,"&gt;=1"),"")</x:f>
      </x:c>
      <x:c r="O45" s="15" t="str">
        <x:f>IF(AND(ISNUMBER(M45),Home!$J$4-M45&lt;=Guide!$B$4),W45,"")</x:f>
      </x:c>
      <x:c r="P45" s="15" t="str">
        <x:f>IF(A45="","",IF(NOT(ISNUMBER(M45)),"Not assessed",IF(O45="","Review due",IF(COUNTIFS('Benchmarks'!$B$7:$B$86,A45,'Benchmarks'!$S$7:$S$86,"&gt;=1")&gt;=2,"Revisited","Provisional"))))</x:f>
      </x:c>
      <x:c r="Q45" s="15" t="str">
        <x:f>IF(A45="","",COUNTIF('Skill Log'!$B$7:$B$206,A45))</x:f>
      </x:c>
      <x:c r="R45" s="15" t="str">
        <x:f>IF(A45="","",COUNTIFS('Reviews'!$J$7:$J$206,A45,'Reviews'!$K$7:$K$206,"Yes"))</x:f>
      </x:c>
      <x:c r="S45" s="15" t="str">
        <x:f>IF(A45="","",C45&amp;"-"&amp;IF(O45="","check",O45))</x:f>
      </x:c>
      <x:c r="T45" s="15" t="str">
        <x:f>IF(A45="","",IF(COUNTIF(Routes!$A$7:$A$21,S45)=1,INDEX(Routes!$D$7:$D$21,MATCH(S45,Routes!$A$7:$A$21,0)),"Check course"))</x:f>
      </x:c>
      <x:c r="U45" s="15" t="str">
        <x:f>IF(A45="","",COUNTIF($C$7:C45,C45))</x:f>
      </x:c>
      <x:c r="V45" s="15" t="str">
        <x:f>IF(A45="","",C45&amp;"-"&amp;U45)</x:f>
      </x:c>
      <x:c r="W45" s="15" t="str">
        <x:f>IF(ISNUMBER(N45),INDEX('Benchmarks'!$S$7:$S$86,N45-6),"")</x:f>
      </x:c>
      <x:c r="X45" s="25" t="str">
        <x:f>IF(ISNUMBER(M45),M45+Guide!$B$4,"")</x:f>
      </x:c>
    </x:row>
    <x:row r="46" ht="52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6" t="str">
        <x:f>IF(OR(A46="",COUNTIFS('Benchmarks'!$B$7:$B$86,A46,'Benchmarks'!$S$7:$S$86,"&gt;=1")=0),"",_xlfn.MINIFS('Benchmarks'!$C$7:$C$86,'Benchmarks'!$B$7:$B$86,A46,'Benchmarks'!$S$7:$S$86,"&gt;=1"))</x:f>
      </x:c>
      <x:c r="K46" s="14" t="str">
        <x:f>IF(ISNUMBER(J46),_xlfn.MAXIFS('Benchmarks'!$V$7:$V$86,'Benchmarks'!$B$7:$B$86,A46,'Benchmarks'!$C$7:$C$86,J46,'Benchmarks'!$S$7:$S$86,"&gt;=1"),"")</x:f>
      </x:c>
      <x:c r="L46" s="14" t="str">
        <x:f>IF(ISNUMBER(K46),INDEX('Benchmarks'!$S$7:$S$86,K46-6),"")</x:f>
      </x:c>
      <x:c r="M46" s="26" t="str">
        <x:f>IF(OR(A46="",COUNTIFS('Benchmarks'!$B$7:$B$86,A46,'Benchmarks'!$S$7:$S$86,"&gt;=1")=0),"",_xlfn.MAXIFS('Benchmarks'!$C$7:$C$86,'Benchmarks'!$B$7:$B$86,A46,'Benchmarks'!$S$7:$S$86,"&gt;=1"))</x:f>
      </x:c>
      <x:c r="N46" s="14" t="str">
        <x:f>IF(ISNUMBER(M46),_xlfn.MAXIFS('Benchmarks'!$V$7:$V$86,'Benchmarks'!$B$7:$B$86,A46,'Benchmarks'!$C$7:$C$86,M46,'Benchmarks'!$S$7:$S$86,"&gt;=1"),"")</x:f>
      </x:c>
      <x:c r="O46" s="14" t="str">
        <x:f>IF(AND(ISNUMBER(M46),Home!$J$4-M46&lt;=Guide!$B$4),W46,"")</x:f>
      </x:c>
      <x:c r="P46" s="14" t="str">
        <x:f>IF(A46="","",IF(NOT(ISNUMBER(M46)),"Not assessed",IF(O46="","Review due",IF(COUNTIFS('Benchmarks'!$B$7:$B$86,A46,'Benchmarks'!$S$7:$S$86,"&gt;=1")&gt;=2,"Revisited","Provisional"))))</x:f>
      </x:c>
      <x:c r="Q46" s="14" t="str">
        <x:f>IF(A46="","",COUNTIF('Skill Log'!$B$7:$B$206,A46))</x:f>
      </x:c>
      <x:c r="R46" s="14" t="str">
        <x:f>IF(A46="","",COUNTIFS('Reviews'!$J$7:$J$206,A46,'Reviews'!$K$7:$K$206,"Yes"))</x:f>
      </x:c>
      <x:c r="S46" s="14" t="str">
        <x:f>IF(A46="","",C46&amp;"-"&amp;IF(O46="","check",O46))</x:f>
      </x:c>
      <x:c r="T46" s="14" t="str">
        <x:f>IF(A46="","",IF(COUNTIF(Routes!$A$7:$A$21,S46)=1,INDEX(Routes!$D$7:$D$21,MATCH(S46,Routes!$A$7:$A$21,0)),"Check course"))</x:f>
      </x:c>
      <x:c r="U46" s="14" t="str">
        <x:f>IF(A46="","",COUNTIF($C$7:C46,C46))</x:f>
      </x:c>
      <x:c r="V46" s="14" t="str">
        <x:f>IF(A46="","",C46&amp;"-"&amp;U46)</x:f>
      </x:c>
      <x:c r="W46" s="14" t="str">
        <x:f>IF(ISNUMBER(N46),INDEX('Benchmarks'!$S$7:$S$86,N46-6),"")</x:f>
      </x:c>
      <x:c r="X46" s="26" t="str">
        <x:f>IF(ISNUMBER(M46),M46+Guide!$B$4,"")</x:f>
      </x:c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I2"/>
    <x:mergeCell ref="A3:I3"/>
  </x:mergeCells>
  <x:conditionalFormatting sqref="L7:L46">
    <x:cfRule type="cellIs" dxfId="16" priority="1" operator="equal">
      <x:formula>1</x:formula>
    </x:cfRule>
    <x:cfRule type="cellIs" dxfId="17" priority="2" operator="equal">
      <x:formula>2</x:formula>
    </x:cfRule>
    <x:cfRule type="cellIs" dxfId="18" priority="3" operator="equal">
      <x:formula>3</x:formula>
    </x:cfRule>
    <x:cfRule type="cellIs" dxfId="19" priority="4" operator="equal">
      <x:formula>4</x:formula>
    </x:cfRule>
  </x:conditionalFormatting>
  <x:conditionalFormatting sqref="O7:O46">
    <x:cfRule type="cellIs" dxfId="20" priority="5" operator="equal">
      <x:formula>1</x:formula>
    </x:cfRule>
    <x:cfRule type="cellIs" dxfId="21" priority="6" operator="equal">
      <x:formula>2</x:formula>
    </x:cfRule>
    <x:cfRule type="cellIs" dxfId="22" priority="7" operator="equal">
      <x:formula>3</x:formula>
    </x:cfRule>
    <x:cfRule type="cellIs" dxfId="23" priority="8" operator="equal">
      <x:formula>4</x:formula>
    </x:cfRule>
  </x:conditionalFormatting>
  <x:conditionalFormatting sqref="W7:W46">
    <x:cfRule type="cellIs" dxfId="24" priority="9" operator="equal">
      <x:formula>1</x:formula>
    </x:cfRule>
    <x:cfRule type="cellIs" dxfId="25" priority="10" operator="equal">
      <x:formula>2</x:formula>
    </x:cfRule>
    <x:cfRule type="cellIs" dxfId="26" priority="11" operator="equal">
      <x:formula>3</x:formula>
    </x:cfRule>
    <x:cfRule type="cellIs" dxfId="27" priority="12" operator="equal">
      <x:formula>4</x:formula>
    </x:cfRule>
  </x:conditionalFormatting>
  <x:dataValidations count="6">
    <x:dataValidation type="list" sqref="C7:C46">
      <x:formula1>"MM12,COM11,IBDS"</x:formula1>
    </x:dataValidation>
    <x:dataValidation type="list" sqref="D7:D46">
      <x:formula1>"Yes,No"</x:formula1>
    </x:dataValidation>
    <x:dataValidation type="list" sqref="F7:F46">
      <x:formula1>"Yes,No"</x:formula1>
    </x:dataValidation>
    <x:dataValidation type="list" sqref="I7:I46">
      <x:formula1>"Front,Middle,Back"</x:formula1>
    </x:dataValidation>
    <x:dataValidation type="whole" operator="between" sqref="G7:G46">
      <x:formula1>1</x:formula1>
      <x:formula2>3</x:formula2>
    </x:dataValidation>
    <x:dataValidation type="whole" operator="between" sqref="H7:H46">
      <x:formula1>1</x:formula1>
      <x:formula2>4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855369d4d704597"/>
  </x:tableParts>
</x:worksheet>
</file>

<file path=xl/worksheets/sheet10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2" hidden="0" customWidth="1"/>
    <x:col min="3" max="3" width="32" hidden="0" customWidth="1"/>
    <x:col min="4" max="4" width="42" hidden="0" customWidth="1"/>
    <x:col min="5" max="5" width="42" hidden="0" customWidth="1"/>
    <x:col min="6" max="6" width="42" hidden="0" customWidth="1"/>
    <x:col min="7" max="7" width="42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Skills and assessment criteria</x:v>
      </x:c>
      <x:c r="B1" s="4" t="str">
        <x:v>Skills and assessment criteria</x:v>
      </x:c>
      <x:c r="C1" s="4" t="str">
        <x:v>Skills and assessment criteria</x:v>
      </x:c>
      <x:c r="D1" s="4" t="str">
        <x:v>Skills and assessment criteria</x:v>
      </x:c>
      <x:c r="E1" s="4" t="str">
        <x:v>Skills and assessment criteria</x:v>
      </x:c>
      <x:c r="F1" s="4" t="str">
        <x:v>Skills and assessment criteria</x:v>
      </x:c>
      <x:c r="G1" s="4" t="str">
        <x:v>Skills and assessment criteria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Skills and assessment criteria</x:v>
      </x:c>
      <x:c r="B2" s="4" t="str">
        <x:v>Skills and assessment criteria</x:v>
      </x:c>
      <x:c r="C2" s="4" t="str">
        <x:v>Skills and assessment criteria</x:v>
      </x:c>
      <x:c r="D2" s="4" t="str">
        <x:v>Skills and assessment criteria</x:v>
      </x:c>
      <x:c r="E2" s="4" t="str">
        <x:v>Skills and assessment criteria</x:v>
      </x:c>
      <x:c r="F2" s="4" t="str">
        <x:v>Skills and assessment criteria</x:v>
      </x:c>
      <x:c r="G2" s="4" t="str">
        <x:v>Skills and assessment criteria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Local skill descriptors. The core target stays visible when the amount of teaching support changes.</x:v>
      </x:c>
      <x:c r="B3" s="9" t="str">
        <x:v>Local skill descriptors. The core target stays visible when the amount of teaching support changes.</x:v>
      </x:c>
      <x:c r="C3" s="9" t="str">
        <x:v>Local skill descriptors. The core target stays visible when the amount of teaching support changes.</x:v>
      </x:c>
      <x:c r="D3" s="9" t="str">
        <x:v>Local skill descriptors. The core target stays visible when the amount of teaching support changes.</x:v>
      </x:c>
      <x:c r="E3" s="9" t="str">
        <x:v>Local skill descriptors. The core target stays visible when the amount of teaching support changes.</x:v>
      </x:c>
      <x:c r="F3" s="9" t="str">
        <x:v>Local skill descriptors. The core target stays visible when the amount of teaching support changes.</x:v>
      </x:c>
      <x:c r="G3" s="9" t="str">
        <x:v>Local skill descriptors. The core target stays visible when the amount of teaching support changes.</x:v>
      </x:c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Skill ID</x:v>
      </x:c>
      <x:c r="B6" s="12" t="str">
        <x:v>Course</x:v>
      </x:c>
      <x:c r="C6" s="12" t="str">
        <x:v>Skill</x:v>
      </x:c>
      <x:c r="D6" s="12" t="str">
        <x:v>Level 1</x:v>
      </x:c>
      <x:c r="E6" s="12" t="str">
        <x:v>Level 2</x:v>
      </x:c>
      <x:c r="F6" s="12" t="str">
        <x:v>Level 3</x:v>
      </x:c>
      <x:c r="G6" s="12" t="str">
        <x:v>Level 4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140" customHeight="1">
      <x:c r="A7" s="15" t="str">
        <x:v>mm12-skill-layers</x:v>
      </x:c>
      <x:c r="B7" s="15" t="str">
        <x:v>MM12</x:v>
      </x:c>
      <x:c r="C7" s="15" t="str">
        <x:v>Editable layers and masks</x:v>
      </x:c>
      <x:c r="D7" s="15" t="str">
        <x:v>Required evidence is not yet demonstrated: Selects the intended layer or mask, hides and restores an area, and reopens a layered master.</x:v>
      </x:c>
      <x:c r="E7" s="15" t="str">
        <x:v>Parts of the task work; the learner uses specific prompts to complete or explain the decision.</x:v>
      </x:c>
      <x:c r="F7" s="15" t="str">
        <x:v>Independently demonstrates: Selects the intended layer or mask, hides and restores an area, and reopens a layered master.</x:v>
      </x:c>
      <x:c r="G7" s="15" t="str">
        <x:v>Repairs a changed edge or overlap and explains why the chosen control works.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140" customHeight="1">
      <x:c r="A8" s="14" t="str">
        <x:v>com11-skill-brief</x:v>
      </x:c>
      <x:c r="B8" s="14" t="str">
        <x:v>COM11</x:v>
      </x:c>
      <x:c r="C8" s="14" t="str">
        <x:v>Audience and design brief</x:v>
      </x:c>
      <x:c r="D8" s="14" t="str">
        <x:v>Required evidence is not yet demonstrated: States the audience, intended action and a testable success criterion.</x:v>
      </x:c>
      <x:c r="E8" s="14" t="str">
        <x:v>Parts of the task work; the learner uses specific prompts to complete or explain the decision.</x:v>
      </x:c>
      <x:c r="F8" s="14" t="str">
        <x:v>Independently demonstrates: States the audience, intended action and a testable success criterion.</x:v>
      </x:c>
      <x:c r="G8" s="14" t="str">
        <x:v>Revises a design for a changed audience and explains why the earlier solution no longer fits.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140" customHeight="1">
      <x:c r="A9" s="15" t="str">
        <x:v>ibds-skill-mechanism</x:v>
      </x:c>
      <x:c r="B9" s="15" t="str">
        <x:v>IBDS</x:v>
      </x:c>
      <x:c r="C9" s="15" t="str">
        <x:v>Explain a digital mechanism</x:v>
      </x:c>
      <x:c r="D9" s="15" t="str">
        <x:v>Required evidence is not yet demonstrated: Traces input, processing, output and a meaningful feedback or decision point.</x:v>
      </x:c>
      <x:c r="E9" s="15" t="str">
        <x:v>Parts of the task work; the learner uses specific prompts to complete or explain the decision.</x:v>
      </x:c>
      <x:c r="F9" s="15" t="str">
        <x:v>Independently demonstrates: Traces input, processing, output and a meaningful feedback or decision point.</x:v>
      </x:c>
      <x:c r="G9" s="15" t="str">
        <x:v>Transfers the mechanism explanation to an unfamiliar system and states a limitation.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31" t="str">
        <x:v>Benchmark criteria used across the demonstration</x:v>
      </x:c>
      <x:c r="B12" s="31" t="str">
        <x:v>Benchmark criteria used across the demonstration</x:v>
      </x:c>
      <x:c r="C12" s="31" t="str">
        <x:v>Benchmark criteria used across the demonstration</x:v>
      </x:c>
      <x:c r="D12" s="31" t="str">
        <x:v>Benchmark criteria used across the demonstration</x:v>
      </x:c>
      <x:c r="E12" s="31" t="str">
        <x:v>Benchmark criteria used across the demonstration</x:v>
      </x:c>
      <x:c r="F12" s="31" t="str">
        <x:v>Benchmark criteria used across the demonstration</x:v>
      </x:c>
      <x:c r="G12" s="31" t="str">
        <x:v>Benchmark criteria used across the demonstration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35" t="str">
        <x:v>Plan / interpret</x:v>
      </x:c>
      <x:c r="B14" s="35" t="str">
        <x:v>Plan / interpret</x:v>
      </x:c>
      <x:c r="C14" s="39" t="str">
        <x:v>Identify the brief, requirements, audience or inquiry focus.</x:v>
      </x:c>
      <x:c r="D14" s="39" t="str">
        <x:v>Identify the brief, requirements, audience or inquiry focus.</x:v>
      </x:c>
      <x:c r="E14" s="39" t="str">
        <x:v>Identify the brief, requirements, audience or inquiry focus.</x:v>
      </x:c>
      <x:c r="F14" s="39" t="str">
        <x:v>Identify the brief, requirements, audience or inquiry focus.</x:v>
      </x:c>
      <x:c r="G14" s="39" t="str">
        <x:v>Identify the brief, requirements, audience or inquiry focus.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35" t="str">
        <x:v>Plan / interpret</x:v>
      </x:c>
      <x:c r="B15" s="35" t="str">
        <x:v>Plan / interpret</x:v>
      </x:c>
      <x:c r="C15" s="39" t="str">
        <x:v>Identify the brief, requirements, audience or inquiry focus.</x:v>
      </x:c>
      <x:c r="D15" s="39" t="str">
        <x:v>Identify the brief, requirements, audience or inquiry focus.</x:v>
      </x:c>
      <x:c r="E15" s="39" t="str">
        <x:v>Identify the brief, requirements, audience or inquiry focus.</x:v>
      </x:c>
      <x:c r="F15" s="39" t="str">
        <x:v>Identify the brief, requirements, audience or inquiry focus.</x:v>
      </x:c>
      <x:c r="G15" s="39" t="str">
        <x:v>Identify the brief, requirements, audience or inquiry focus.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35" t="str">
        <x:v>Technique / reasoning</x:v>
      </x:c>
      <x:c r="B16" s="35" t="str">
        <x:v>Technique / reasoning</x:v>
      </x:c>
      <x:c r="C16" s="39" t="str">
        <x:v>Carry out the relevant technical process or explain the digital mechanism.</x:v>
      </x:c>
      <x:c r="D16" s="39" t="str">
        <x:v>Carry out the relevant technical process or explain the digital mechanism.</x:v>
      </x:c>
      <x:c r="E16" s="39" t="str">
        <x:v>Carry out the relevant technical process or explain the digital mechanism.</x:v>
      </x:c>
      <x:c r="F16" s="39" t="str">
        <x:v>Carry out the relevant technical process or explain the digital mechanism.</x:v>
      </x:c>
      <x:c r="G16" s="39" t="str">
        <x:v>Carry out the relevant technical process or explain the digital mechanism.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35" t="str">
        <x:v>Technique / reasoning</x:v>
      </x:c>
      <x:c r="B17" s="35" t="str">
        <x:v>Technique / reasoning</x:v>
      </x:c>
      <x:c r="C17" s="39" t="str">
        <x:v>Carry out the relevant technical process or explain the digital mechanism.</x:v>
      </x:c>
      <x:c r="D17" s="39" t="str">
        <x:v>Carry out the relevant technical process or explain the digital mechanism.</x:v>
      </x:c>
      <x:c r="E17" s="39" t="str">
        <x:v>Carry out the relevant technical process or explain the digital mechanism.</x:v>
      </x:c>
      <x:c r="F17" s="39" t="str">
        <x:v>Carry out the relevant technical process or explain the digital mechanism.</x:v>
      </x:c>
      <x:c r="G17" s="39" t="str">
        <x:v>Carry out the relevant technical process or explain the digital mechanism.</x:v>
      </x:c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35" t="str">
        <x:v>Check / repair</x:v>
      </x:c>
      <x:c r="B18" s="35" t="str">
        <x:v>Check / repair</x:v>
      </x:c>
      <x:c r="C18" s="39" t="str">
        <x:v>Find an error or weakness, make a correction and inspect its effect.</x:v>
      </x:c>
      <x:c r="D18" s="39" t="str">
        <x:v>Find an error or weakness, make a correction and inspect its effect.</x:v>
      </x:c>
      <x:c r="E18" s="39" t="str">
        <x:v>Find an error or weakness, make a correction and inspect its effect.</x:v>
      </x:c>
      <x:c r="F18" s="39" t="str">
        <x:v>Find an error or weakness, make a correction and inspect its effect.</x:v>
      </x:c>
      <x:c r="G18" s="39" t="str">
        <x:v>Find an error or weakness, make a correction and inspect its effect.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35" t="str">
        <x:v>Check / repair</x:v>
      </x:c>
      <x:c r="B19" s="35" t="str">
        <x:v>Check / repair</x:v>
      </x:c>
      <x:c r="C19" s="39" t="str">
        <x:v>Find an error or weakness, make a correction and inspect its effect.</x:v>
      </x:c>
      <x:c r="D19" s="39" t="str">
        <x:v>Find an error or weakness, make a correction and inspect its effect.</x:v>
      </x:c>
      <x:c r="E19" s="39" t="str">
        <x:v>Find an error or weakness, make a correction and inspect its effect.</x:v>
      </x:c>
      <x:c r="F19" s="39" t="str">
        <x:v>Find an error or weakness, make a correction and inspect its effect.</x:v>
      </x:c>
      <x:c r="G19" s="39" t="str">
        <x:v>Find an error or weakness, make a correction and inspect its effect.</x:v>
      </x:c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35" t="str">
        <x:v>Explain / transfer</x:v>
      </x:c>
      <x:c r="B20" s="35" t="str">
        <x:v>Explain / transfer</x:v>
      </x:c>
      <x:c r="C20" s="39" t="str">
        <x:v>Explain a choice and respond to a changed condition.</x:v>
      </x:c>
      <x:c r="D20" s="39" t="str">
        <x:v>Explain a choice and respond to a changed condition.</x:v>
      </x:c>
      <x:c r="E20" s="39" t="str">
        <x:v>Explain a choice and respond to a changed condition.</x:v>
      </x:c>
      <x:c r="F20" s="39" t="str">
        <x:v>Explain a choice and respond to a changed condition.</x:v>
      </x:c>
      <x:c r="G20" s="39" t="str">
        <x:v>Explain a choice and respond to a changed condition.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35" t="str">
        <x:v>Explain / transfer</x:v>
      </x:c>
      <x:c r="B21" s="35" t="str">
        <x:v>Explain / transfer</x:v>
      </x:c>
      <x:c r="C21" s="39" t="str">
        <x:v>Explain a choice and respond to a changed condition.</x:v>
      </x:c>
      <x:c r="D21" s="39" t="str">
        <x:v>Explain a choice and respond to a changed condition.</x:v>
      </x:c>
      <x:c r="E21" s="39" t="str">
        <x:v>Explain a choice and respond to a changed condition.</x:v>
      </x:c>
      <x:c r="F21" s="39" t="str">
        <x:v>Explain a choice and respond to a changed condition.</x:v>
      </x:c>
      <x:c r="G21" s="39" t="str">
        <x:v>Explain a choice and respond to a changed condition.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G2"/>
    <x:mergeCell ref="A3:G3"/>
    <x:mergeCell ref="A12:G12"/>
    <x:mergeCell ref="A14:B15"/>
    <x:mergeCell ref="C14:G15"/>
    <x:mergeCell ref="A16:B17"/>
    <x:mergeCell ref="C16:G17"/>
    <x:mergeCell ref="A18:B19"/>
    <x:mergeCell ref="C18:G19"/>
    <x:mergeCell ref="A20:B21"/>
    <x:mergeCell ref="C20:G21"/>
  </x:mergeCells>
  <x:pageMargins left="0.7" right="0.7" top="0.75" bottom="0.75" header="0.3" footer="0.3"/>
  <x:tableParts count="1">
    <x:tablePart xmlns:r="http://schemas.openxmlformats.org/officeDocument/2006/relationships" r:id="Re321f492700549be"/>
  </x:tableParts>
</x:worksheet>
</file>

<file path=xl/worksheets/sheet11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2" hidden="0" customWidth="1"/>
    <x:col min="3" max="3" width="10" hidden="0" customWidth="1"/>
    <x:col min="4" max="4" width="24" hidden="0" customWidth="1"/>
    <x:col min="5" max="5" width="50" hidden="0" customWidth="1"/>
    <x:col min="6" max="6" width="55" hidden="0" customWidth="1"/>
    <x:col min="7" max="7" width="42" hidden="0" customWidth="1"/>
    <x:col min="8" max="8" width="29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Resource routes</x:v>
      </x:c>
      <x:c r="B1" s="4" t="str">
        <x:v>Resource routes</x:v>
      </x:c>
      <x:c r="C1" s="4" t="str">
        <x:v>Resource routes</x:v>
      </x:c>
      <x:c r="D1" s="4" t="str">
        <x:v>Resource routes</x:v>
      </x:c>
      <x:c r="E1" s="4" t="str">
        <x:v>Resource routes</x:v>
      </x:c>
      <x:c r="F1" s="4" t="str">
        <x:v>Resource routes</x:v>
      </x:c>
      <x:c r="G1" s="4" t="str">
        <x:v>Resource routes</x:v>
      </x:c>
      <x:c r="H1" s="4" t="str">
        <x:v>Resource routes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Resource routes</x:v>
      </x:c>
      <x:c r="B2" s="4" t="str">
        <x:v>Resource routes</x:v>
      </x:c>
      <x:c r="C2" s="4" t="str">
        <x:v>Resource routes</x:v>
      </x:c>
      <x:c r="D2" s="4" t="str">
        <x:v>Resource routes</x:v>
      </x:c>
      <x:c r="E2" s="4" t="str">
        <x:v>Resource routes</x:v>
      </x:c>
      <x:c r="F2" s="4" t="str">
        <x:v>Resource routes</x:v>
      </x:c>
      <x:c r="G2" s="4" t="str">
        <x:v>Resource routes</x:v>
      </x:c>
      <x:c r="H2" s="4" t="str">
        <x:v>Resource routes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Editable teaching suggestions selected from the current course-specific band. The teacher can choose a different route.</x:v>
      </x:c>
      <x:c r="B3" s="9" t="str">
        <x:v>Editable teaching suggestions selected from the current course-specific band. The teacher can choose a different route.</x:v>
      </x:c>
      <x:c r="C3" s="9" t="str">
        <x:v>Editable teaching suggestions selected from the current course-specific band. The teacher can choose a different route.</x:v>
      </x:c>
      <x:c r="D3" s="9" t="str">
        <x:v>Editable teaching suggestions selected from the current course-specific band. The teacher can choose a different route.</x:v>
      </x:c>
      <x:c r="E3" s="9" t="str">
        <x:v>Editable teaching suggestions selected from the current course-specific band. The teacher can choose a different route.</x:v>
      </x:c>
      <x:c r="F3" s="9" t="str">
        <x:v>Editable teaching suggestions selected from the current course-specific band. The teacher can choose a different route.</x:v>
      </x:c>
      <x:c r="G3" s="9" t="str">
        <x:v>Editable teaching suggestions selected from the current course-specific band. The teacher can choose a different route.</x:v>
      </x:c>
      <x:c r="H3" s="9" t="str">
        <x:v>Editable teaching suggestions selected from the current course-specific band. The teacher can choose a different route.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Route key</x:v>
      </x:c>
      <x:c r="B6" s="12" t="str">
        <x:v>Course</x:v>
      </x:c>
      <x:c r="C6" s="12" t="str">
        <x:v>Band</x:v>
      </x:c>
      <x:c r="D6" s="12" t="str">
        <x:v>Route name</x:v>
      </x:c>
      <x:c r="E6" s="12" t="str">
        <x:v>Workbook support</x:v>
      </x:c>
      <x:c r="F6" s="12" t="str">
        <x:v>Task adaptation</x:v>
      </x:c>
      <x:c r="G6" s="12" t="str">
        <x:v>Shared expectation</x:v>
      </x:c>
      <x:c r="H6" s="12" t="str">
        <x:v>Decision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91" customHeight="1">
      <x:c r="A7" s="15" t="str">
        <x:v>MM12-check</x:v>
      </x:c>
      <x:c r="B7" s="15" t="str">
        <x:v>MM12</x:v>
      </x:c>
      <x:c r="C7" s="15" t="str"/>
      <x:c r="D7" s="21" t="str">
        <x:v>Meet and sample</x:v>
      </x:c>
      <x:c r="E7" s="21" t="str">
        <x:v>Collect a short individual attempt before choosing support.</x:v>
      </x:c>
      <x:c r="F7" s="21" t="str">
        <x:v>Ask the learner to explain one decision.</x:v>
      </x:c>
      <x:c r="G7" s="21" t="str">
        <x:v>Keep the core outcome visible.</x:v>
      </x:c>
      <x:c r="H7" s="21" t="str">
        <x:v>No current band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91" customHeight="1">
      <x:c r="A8" s="14" t="str">
        <x:v>MM12-1</x:v>
      </x:c>
      <x:c r="B8" s="14" t="str">
        <x:v>MM12</x:v>
      </x:c>
      <x:c r="C8" s="14" t="n">
        <x:v>1</x:v>
      </x:c>
      <x:c r="D8" s="21" t="str">
        <x:v>Guided steps</x:v>
      </x:c>
      <x:c r="E8" s="21" t="str">
        <x:v>One illustrated action per section; teacher checkpoints; worked example.</x:v>
      </x:c>
      <x:c r="F8" s="21" t="str">
        <x:v>Use the mask thumbnail and repair one boundary after a model.</x:v>
      </x:c>
      <x:c r="G8" s="21" t="str">
        <x:v>Same core learning target; vary support and application complexity.</x:v>
      </x:c>
      <x:c r="H8" s="21" t="str">
        <x:v>Teacher reviews the suggestion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91" customHeight="1">
      <x:c r="A9" s="15" t="str">
        <x:v>MM12-2</x:v>
      </x:c>
      <x:c r="B9" s="15" t="str">
        <x:v>MM12</x:v>
      </x:c>
      <x:c r="C9" s="15" t="n">
        <x:v>2</x:v>
      </x:c>
      <x:c r="D9" s="21" t="str">
        <x:v>Supported choice</x:v>
      </x:c>
      <x:c r="E9" s="21" t="str">
        <x:v>A checklist, partial example and optional troubleshooting hints.</x:v>
      </x:c>
      <x:c r="F9" s="21" t="str">
        <x:v>Choose an image; follow checkpoints and diagnose one supplied fault.</x:v>
      </x:c>
      <x:c r="G9" s="21" t="str">
        <x:v>Same core learning target; vary support and application complexity.</x:v>
      </x:c>
      <x:c r="H9" s="21" t="str">
        <x:v>Teacher reviews the suggestion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91" customHeight="1">
      <x:c r="A10" s="14" t="str">
        <x:v>MM12-3</x:v>
      </x:c>
      <x:c r="B10" s="14" t="str">
        <x:v>MM12</x:v>
      </x:c>
      <x:c r="C10" s="14" t="n">
        <x:v>3</x:v>
      </x:c>
      <x:c r="D10" s="21" t="str">
        <x:v>Independent brief</x:v>
      </x:c>
      <x:c r="E10" s="21" t="str">
        <x:v>A concise brief, source references and self-check prompts.</x:v>
      </x:c>
      <x:c r="F10" s="21" t="str">
        <x:v>Meet the brief, keep the PSD editable and explain a repair.</x:v>
      </x:c>
      <x:c r="G10" s="21" t="str">
        <x:v>Same core learning target; vary support and application complexity.</x:v>
      </x:c>
      <x:c r="H10" s="21" t="str">
        <x:v>Teacher reviews the suggestion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91" customHeight="1">
      <x:c r="A11" s="15" t="str">
        <x:v>MM12-4</x:v>
      </x:c>
      <x:c r="B11" s="15" t="str">
        <x:v>MM12</x:v>
      </x:c>
      <x:c r="C11" s="15" t="n">
        <x:v>4</x:v>
      </x:c>
      <x:c r="D11" s="21" t="str">
        <x:v>Transfer challenge</x:v>
      </x:c>
      <x:c r="E11" s="21" t="str">
        <x:v>A changed audience or constraint, competing solutions and a design defence.</x:v>
      </x:c>
      <x:c r="F11" s="21" t="str">
        <x:v>Handle a changed condition and justify a purposeful refinement.</x:v>
      </x:c>
      <x:c r="G11" s="21" t="str">
        <x:v>Same core learning target; vary support and application complexity.</x:v>
      </x:c>
      <x:c r="H11" s="21" t="str">
        <x:v>Teacher reviews the suggestion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91" customHeight="1">
      <x:c r="A12" s="14" t="str">
        <x:v>COM11-check</x:v>
      </x:c>
      <x:c r="B12" s="14" t="str">
        <x:v>COM11</x:v>
      </x:c>
      <x:c r="C12" s="14" t="str"/>
      <x:c r="D12" s="21" t="str">
        <x:v>Meet and sample</x:v>
      </x:c>
      <x:c r="E12" s="21" t="str">
        <x:v>Collect a short individual attempt before choosing support.</x:v>
      </x:c>
      <x:c r="F12" s="21" t="str">
        <x:v>Ask the learner to explain one decision.</x:v>
      </x:c>
      <x:c r="G12" s="21" t="str">
        <x:v>Keep the core outcome visible.</x:v>
      </x:c>
      <x:c r="H12" s="21" t="str">
        <x:v>No current band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91" customHeight="1">
      <x:c r="A13" s="15" t="str">
        <x:v>COM11-1</x:v>
      </x:c>
      <x:c r="B13" s="15" t="str">
        <x:v>COM11</x:v>
      </x:c>
      <x:c r="C13" s="15" t="n">
        <x:v>1</x:v>
      </x:c>
      <x:c r="D13" s="21" t="str">
        <x:v>Guided steps</x:v>
      </x:c>
      <x:c r="E13" s="21" t="str">
        <x:v>One illustrated action per section; teacher checkpoints; worked example.</x:v>
      </x:c>
      <x:c r="F13" s="21" t="str">
        <x:v>Identify audience, purpose and one success criterion using a worked brief.</x:v>
      </x:c>
      <x:c r="G13" s="21" t="str">
        <x:v>Same core learning target; vary support and application complexity.</x:v>
      </x:c>
      <x:c r="H13" s="21" t="str">
        <x:v>Teacher reviews the suggestion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91" customHeight="1">
      <x:c r="A14" s="14" t="str">
        <x:v>COM11-2</x:v>
      </x:c>
      <x:c r="B14" s="14" t="str">
        <x:v>COM11</x:v>
      </x:c>
      <x:c r="C14" s="14" t="n">
        <x:v>2</x:v>
      </x:c>
      <x:c r="D14" s="21" t="str">
        <x:v>Supported choice</x:v>
      </x:c>
      <x:c r="E14" s="21" t="str">
        <x:v>A checklist, partial example and optional troubleshooting hints.</x:v>
      </x:c>
      <x:c r="F14" s="21" t="str">
        <x:v>Complete a partial brief; compare two headlines against the audience.</x:v>
      </x:c>
      <x:c r="G14" s="21" t="str">
        <x:v>Same core learning target; vary support and application complexity.</x:v>
      </x:c>
      <x:c r="H14" s="21" t="str">
        <x:v>Teacher reviews the suggestion</x:v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91" customHeight="1">
      <x:c r="A15" s="15" t="str">
        <x:v>COM11-3</x:v>
      </x:c>
      <x:c r="B15" s="15" t="str">
        <x:v>COM11</x:v>
      </x:c>
      <x:c r="C15" s="15" t="n">
        <x:v>3</x:v>
      </x:c>
      <x:c r="D15" s="21" t="str">
        <x:v>Independent brief</x:v>
      </x:c>
      <x:c r="E15" s="21" t="str">
        <x:v>A concise brief, source references and self-check prompts.</x:v>
      </x:c>
      <x:c r="F15" s="21" t="str">
        <x:v>Develop an audience-led message and justify its hierarchy.</x:v>
      </x:c>
      <x:c r="G15" s="21" t="str">
        <x:v>Same core learning target; vary support and application complexity.</x:v>
      </x:c>
      <x:c r="H15" s="21" t="str">
        <x:v>Teacher reviews the suggestion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91" customHeight="1">
      <x:c r="A16" s="14" t="str">
        <x:v>COM11-4</x:v>
      </x:c>
      <x:c r="B16" s="14" t="str">
        <x:v>COM11</x:v>
      </x:c>
      <x:c r="C16" s="14" t="n">
        <x:v>4</x:v>
      </x:c>
      <x:c r="D16" s="21" t="str">
        <x:v>Transfer challenge</x:v>
      </x:c>
      <x:c r="E16" s="21" t="str">
        <x:v>A changed audience or constraint, competing solutions and a design defence.</x:v>
      </x:c>
      <x:c r="F16" s="21" t="str">
        <x:v>Adapt the message for a changed audience and defend the trade-offs.</x:v>
      </x:c>
      <x:c r="G16" s="21" t="str">
        <x:v>Same core learning target; vary support and application complexity.</x:v>
      </x:c>
      <x:c r="H16" s="21" t="str">
        <x:v>Teacher reviews the suggestion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91" customHeight="1">
      <x:c r="A17" s="15" t="str">
        <x:v>IBDS-check</x:v>
      </x:c>
      <x:c r="B17" s="15" t="str">
        <x:v>IBDS</x:v>
      </x:c>
      <x:c r="C17" s="15" t="str"/>
      <x:c r="D17" s="21" t="str">
        <x:v>Meet and sample</x:v>
      </x:c>
      <x:c r="E17" s="21" t="str">
        <x:v>Collect a short individual attempt before choosing support.</x:v>
      </x:c>
      <x:c r="F17" s="21" t="str">
        <x:v>Ask the learner to explain one decision.</x:v>
      </x:c>
      <x:c r="G17" s="21" t="str">
        <x:v>Keep the core outcome visible.</x:v>
      </x:c>
      <x:c r="H17" s="21" t="str">
        <x:v>No current band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91" customHeight="1">
      <x:c r="A18" s="14" t="str">
        <x:v>IBDS-1</x:v>
      </x:c>
      <x:c r="B18" s="14" t="str">
        <x:v>IBDS</x:v>
      </x:c>
      <x:c r="C18" s="14" t="n">
        <x:v>1</x:v>
      </x:c>
      <x:c r="D18" s="21" t="str">
        <x:v>Guided steps</x:v>
      </x:c>
      <x:c r="E18" s="21" t="str">
        <x:v>One illustrated action per section; teacher checkpoints; worked example.</x:v>
      </x:c>
      <x:c r="F18" s="21" t="str">
        <x:v>Use an input → rule → output diagram and one stakeholder.</x:v>
      </x:c>
      <x:c r="G18" s="21" t="str">
        <x:v>Same core learning target; vary support and application complexity.</x:v>
      </x:c>
      <x:c r="H18" s="21" t="str">
        <x:v>Teacher reviews the suggestion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91" customHeight="1">
      <x:c r="A19" s="15" t="str">
        <x:v>IBDS-2</x:v>
      </x:c>
      <x:c r="B19" s="15" t="str">
        <x:v>IBDS</x:v>
      </x:c>
      <x:c r="C19" s="15" t="n">
        <x:v>2</x:v>
      </x:c>
      <x:c r="D19" s="21" t="str">
        <x:v>Supported choice</x:v>
      </x:c>
      <x:c r="E19" s="21" t="str">
        <x:v>A checklist, partial example and optional troubleshooting hints.</x:v>
      </x:c>
      <x:c r="F19" s="21" t="str">
        <x:v>Complete a partially filled mechanism map; compare two consequences.</x:v>
      </x:c>
      <x:c r="G19" s="21" t="str">
        <x:v>Same core learning target; vary support and application complexity.</x:v>
      </x:c>
      <x:c r="H19" s="21" t="str">
        <x:v>Teacher reviews the suggestion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91" customHeight="1">
      <x:c r="A20" s="14" t="str">
        <x:v>IBDS-3</x:v>
      </x:c>
      <x:c r="B20" s="14" t="str">
        <x:v>IBDS</x:v>
      </x:c>
      <x:c r="C20" s="14" t="n">
        <x:v>3</x:v>
      </x:c>
      <x:c r="D20" s="21" t="str">
        <x:v>Independent brief</x:v>
      </x:c>
      <x:c r="E20" s="21" t="str">
        <x:v>A concise brief, source references and self-check prompts.</x:v>
      </x:c>
      <x:c r="F20" s="21" t="str">
        <x:v>Explain and evaluate a new case with evidence.</x:v>
      </x:c>
      <x:c r="G20" s="21" t="str">
        <x:v>Same core learning target; vary support and application complexity.</x:v>
      </x:c>
      <x:c r="H20" s="21" t="str">
        <x:v>Teacher reviews the suggestion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91" customHeight="1">
      <x:c r="A21" s="15" t="str">
        <x:v>IBDS-4</x:v>
      </x:c>
      <x:c r="B21" s="15" t="str">
        <x:v>IBDS</x:v>
      </x:c>
      <x:c r="C21" s="15" t="n">
        <x:v>4</x:v>
      </x:c>
      <x:c r="D21" s="21" t="str">
        <x:v>Transfer challenge</x:v>
      </x:c>
      <x:c r="E21" s="21" t="str">
        <x:v>A changed audience or constraint, competing solutions and a design defence.</x:v>
      </x:c>
      <x:c r="F21" s="21" t="str">
        <x:v>Test a counterexample and defend a qualified conclusion.</x:v>
      </x:c>
      <x:c r="G21" s="21" t="str">
        <x:v>Same core learning target; vary support and application complexity.</x:v>
      </x:c>
      <x:c r="H21" s="21" t="str">
        <x:v>Teacher reviews the suggestion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f5f6d2f1cd384b36"/>
  </x:tableParts>
</x:worksheet>
</file>

<file path=xl/worksheets/sheet12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" hidden="0" customWidth="1"/>
    <x:col min="2" max="2" width="11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How the workbook connects</x:v>
      </x:c>
      <x:c r="B1" s="4" t="str">
        <x:v>How the workbook connects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How the workbook connects</x:v>
      </x:c>
      <x:c r="B2" s="4" t="str">
        <x:v>How the workbook connects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Reference and operating notes. Read this once, then use the four front sheets.</x:v>
      </x:c>
      <x:c r="B3" s="9" t="str">
        <x:v>Reference and operating notes. Read this once, then use the four front sheets.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Review interval (days)</x:v>
      </x:c>
      <x:c r="B4" s="41" t="n">
        <x:v>42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Step / topic</x:v>
      </x:c>
      <x:c r="B6" s="12" t="str">
        <x:v>Use and meaning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88" customHeight="1">
      <x:c r="A7" s="15" t="str">
        <x:v>1. Assignment</x:v>
      </x:c>
      <x:c r="B7" s="15" t="str">
        <x:v>Assignments defines the task, skill, I-can statement and outcome. Skill IDs match the application catalogue. COM11 and IBDS target IDs here are local demo identifiers; do not import them as official curriculum IDs.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88" customHeight="1">
      <x:c r="A8" s="14" t="str">
        <x:v>2. Learner claim</x:v>
      </x:c>
      <x:c r="B8" s="14" t="str">
        <x:v>Skill Log records what the learner did and learned. One evidence ID identifies one claim or performance. Self-rating stays separate from the teacher’s judgment.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88" customHeight="1">
      <x:c r="A9" s="15" t="str">
        <x:v>3. Teacher review</x:v>
      </x:c>
      <x:c r="B9" s="15" t="str">
        <x:v>Reviews uses that same evidence ID to record method, verification, feedback and separate skill/outcome judgments. The underlying artifact reference stays in Skill Log.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88" customHeight="1">
      <x:c r="A10" s="14" t="str">
        <x:v>4. Benchmark</x:v>
      </x:c>
      <x:c r="B10" s="14" t="str">
        <x:v>Benchmarks references Product, Observation and Conversation IDs for the named learner and assignment. Four observed criteria produce a task total; the teacher enters a band and rationale. These are local support judgments, not validated Kagan scores or percentages.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88" customHeight="1">
      <x:c r="A11" s="15" t="str">
        <x:v>5. Current view</x:v>
      </x:c>
      <x:c r="B11" s="15" t="str">
        <x:v>Roster selects the latest eligible date; the last row breaks a same-day tie. Bands expire after the interval above. Class View, Student View and Home read these formulas. Revisited means two eligible attempts, not psychometric validation.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88" customHeight="1">
      <x:c r="A12" s="14" t="str">
        <x:v>6. Resource route</x:v>
      </x:c>
      <x:c r="B12" s="14" t="str">
        <x:v>Routes offers a starting support level. Keep access supports and the core learning goal. A teacher can change the chosen support. Extending means purposeful transfer, not extra decoration or extra pages.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88" customHeight="1">
      <x:c r="A13" s="15" t="str">
        <x:v>7. Seats</x:v>
      </x:c>
      <x:c r="B13" s="15" t="str">
        <x:v>Roster has manual table, seat, zone and near-teacher preferences. Seating visualises those decisions. High and low readiness can share a four-person team; avoid treating the most independent student as a permanent tutor.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88" customHeight="1">
      <x:c r="A14" s="14" t="str">
        <x:v>Practice cells</x:v>
      </x:c>
      <x:c r="B14" s="14" t="str">
        <x:v>Home lists the exact entries for TRY01. Keep the review date aligned with your test dates. Add roster IDs before evidence. Enter new records in the prepared ranges: 40 learners, 200 claims/reviews and 80 attempts. The seating example has three four-person tables per course. Extend formulas and validation if more rows are needed.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88" customHeight="1">
      <x:c r="A15" s="15" t="str">
        <x:v>Blank and invalid data</x:v>
      </x:c>
      <x:c r="B15" s="15" t="str">
        <x:v>Blank evidence does not become level 1. Duplicate IDs, mismatched tasks, unverified methods and missing criterion ratings keep an attempt ineligible. The right side of Benchmarks explains why.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88" customHeight="1">
      <x:c r="A16" s="14" t="str">
        <x:v>Sharing and storage</x:v>
      </x:c>
      <x:c r="B16" s="14" t="str">
        <x:v>Demo names and evidence are fictional. Keep a real class workbook private. Save a separate copy before experiments. Excel and Google Sheets do not automatically sync with the Evidence Map application. Use the named sheet tabs along the bottom to navigate.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88" customHeight="1">
      <x:c r="A17" s="15" t="str">
        <x:v>Outcome authority</x:v>
      </x:c>
      <x:c r="B17" s="15" t="str">
        <x:v>NS Multimedia source: https://curriculum.novascotia.ca/sites/default/files/documents/outcomes-indicators-files/Multimedia%2012%20Outcomes%20(2015).pdf . IB guide: https://ibo.org/globalassets/new-structure/university-admission/pdfs/subject-guides/digital-society-guide.pdf . Demo descriptions are teaching interpretations.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88" customHeight="1">
      <x:c r="A18" s="14" t="str">
        <x:v>Grouping reference</x:v>
      </x:c>
      <x:c r="B18" s="14" t="str">
        <x:v>Kagan TeamTools manual, pp. 11–12 and 20: https://www.kaganonline.com/catalog/software_documentation/Manual-TeamTools.pdf . Our criterion bands are local teaching rules; the source’s grouping mechanism is not a validation of them.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88" customHeight="1">
      <x:c r="A19" s="15" t="str">
        <x:v>Design and sources</x:v>
      </x:c>
      <x:c r="B19" s="15" t="str">
        <x:v>Reference: the teacher’s four shared skill-tracking Google Sheets and the existing Evidence Map catalogue. The demo invents all student work. Typeface: Helvetica Neue, with Excel/Sheets substitution where unavailable. Workbook support follows https://udlguidelines.cast.org/engagement/effort-persistence/challenge-support/ 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B2"/>
    <x:mergeCell ref="A3:B3"/>
  </x:mergeCells>
  <x:dataValidations count="1">
    <x:dataValidation type="whole" operator="between" sqref="B4">
      <x:formula1>1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c5e4ea36d1a4e2d"/>
  </x:tableParts>
</x:worksheet>
</file>